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735" firstSheet="11" activeTab="12"/>
  </bookViews>
  <sheets>
    <sheet name="CONT_EXECUTIE_IAN_2018" sheetId="1" r:id="rId1"/>
    <sheet name="CONT_EXECUTIE_Feb_2018" sheetId="2" r:id="rId2"/>
    <sheet name="CONT_EXECUTIE_Mar_2018" sheetId="13" r:id="rId3"/>
    <sheet name="CONT_EXECUTIE_Apr_2018" sheetId="14" r:id="rId4"/>
    <sheet name="CONT_EXECUTIE_Mai_2018" sheetId="15" r:id="rId5"/>
    <sheet name="CONT_EXECUTIE_Iunie_2018" sheetId="16" r:id="rId6"/>
    <sheet name="CONT_EXECUTIE_Iulie_2018" sheetId="17" r:id="rId7"/>
    <sheet name="CONT_EXEC_Nou_Iulie_2018 (2)" sheetId="18" r:id="rId8"/>
    <sheet name="CONT_EXECUTIE_August_2018" sheetId="19" r:id="rId9"/>
    <sheet name="CONT_EXECUTIE_Septembrie_2018" sheetId="20" r:id="rId10"/>
    <sheet name="CONT_EXECUTIE_Octombrie_2018" sheetId="21" r:id="rId11"/>
    <sheet name="CONT_EXECUTIE_Noiembrie_2018" sheetId="22" r:id="rId12"/>
    <sheet name="CONT_EXECUTIE_Decembrie_2018" sheetId="23" r:id="rId13"/>
  </sheets>
  <definedNames>
    <definedName name="_xlnm.Print_Area" localSheetId="7">'CONT_EXEC_Nou_Iulie_2018 (2)'!$A$1:$H$80</definedName>
    <definedName name="_xlnm.Print_Area" localSheetId="3">CONT_EXECUTIE_Apr_2018!$A$1:$H$94</definedName>
    <definedName name="_xlnm.Print_Area" localSheetId="8">CONT_EXECUTIE_August_2018!$A$1:$H$94</definedName>
    <definedName name="_xlnm.Print_Area" localSheetId="12">CONT_EXECUTIE_Decembrie_2018!$A$1:$H$94</definedName>
    <definedName name="_xlnm.Print_Area" localSheetId="1">CONT_EXECUTIE_Feb_2018!$A$1:$H$86</definedName>
    <definedName name="_xlnm.Print_Area" localSheetId="0">CONT_EXECUTIE_IAN_2018!$A$1:$H$86</definedName>
    <definedName name="_xlnm.Print_Area" localSheetId="6">CONT_EXECUTIE_Iulie_2018!$A$1:$H$94</definedName>
    <definedName name="_xlnm.Print_Area" localSheetId="5">CONT_EXECUTIE_Iunie_2018!$A$1:$H$94</definedName>
    <definedName name="_xlnm.Print_Area" localSheetId="4">CONT_EXECUTIE_Mai_2018!$A$1:$H$94</definedName>
    <definedName name="_xlnm.Print_Area" localSheetId="2">CONT_EXECUTIE_Mar_2018!$A$1:$H$90</definedName>
    <definedName name="_xlnm.Print_Area" localSheetId="11">CONT_EXECUTIE_Noiembrie_2018!$A$1:$H$93</definedName>
    <definedName name="_xlnm.Print_Area" localSheetId="10">CONT_EXECUTIE_Octombrie_2018!$A$1:$H$93</definedName>
    <definedName name="_xlnm.Print_Area" localSheetId="9">CONT_EXECUTIE_Septembrie_2018!$A$1:$H$94</definedName>
  </definedNames>
  <calcPr calcId="125725"/>
</workbook>
</file>

<file path=xl/calcChain.xml><?xml version="1.0" encoding="utf-8"?>
<calcChain xmlns="http://schemas.openxmlformats.org/spreadsheetml/2006/main">
  <c r="I67" i="23"/>
  <c r="E31"/>
  <c r="F18"/>
  <c r="E80"/>
  <c r="E78"/>
  <c r="E77"/>
  <c r="F76"/>
  <c r="E76"/>
  <c r="D76"/>
  <c r="C76"/>
  <c r="C75"/>
  <c r="C74"/>
  <c r="C19"/>
  <c r="D75"/>
  <c r="D74"/>
  <c r="D88"/>
  <c r="E73"/>
  <c r="F72"/>
  <c r="F71"/>
  <c r="F70"/>
  <c r="E72"/>
  <c r="D72"/>
  <c r="D71"/>
  <c r="D70"/>
  <c r="E71"/>
  <c r="E70"/>
  <c r="E69"/>
  <c r="E68"/>
  <c r="F68"/>
  <c r="D68"/>
  <c r="C68"/>
  <c r="E67"/>
  <c r="E66"/>
  <c r="F65"/>
  <c r="E65"/>
  <c r="D65"/>
  <c r="C65"/>
  <c r="E64"/>
  <c r="E63"/>
  <c r="E62"/>
  <c r="E61"/>
  <c r="E60"/>
  <c r="E59"/>
  <c r="E58"/>
  <c r="F57"/>
  <c r="D57"/>
  <c r="C57"/>
  <c r="E56"/>
  <c r="F55"/>
  <c r="D55"/>
  <c r="C55"/>
  <c r="E54"/>
  <c r="E53"/>
  <c r="E52"/>
  <c r="E51"/>
  <c r="E49"/>
  <c r="E48"/>
  <c r="E47"/>
  <c r="E46"/>
  <c r="E45"/>
  <c r="F44"/>
  <c r="D44"/>
  <c r="C44"/>
  <c r="E42"/>
  <c r="E41"/>
  <c r="E40"/>
  <c r="E39"/>
  <c r="E38"/>
  <c r="E37"/>
  <c r="E36"/>
  <c r="F36"/>
  <c r="D36"/>
  <c r="C36"/>
  <c r="E35"/>
  <c r="E33"/>
  <c r="E34"/>
  <c r="G33"/>
  <c r="F33"/>
  <c r="D33"/>
  <c r="C33"/>
  <c r="E32"/>
  <c r="E30"/>
  <c r="E29"/>
  <c r="E26"/>
  <c r="E25"/>
  <c r="F24"/>
  <c r="D24"/>
  <c r="D23"/>
  <c r="C24"/>
  <c r="E19"/>
  <c r="F13"/>
  <c r="F18" i="22"/>
  <c r="F13"/>
  <c r="E79"/>
  <c r="E77"/>
  <c r="E76"/>
  <c r="F75"/>
  <c r="E75"/>
  <c r="D75"/>
  <c r="D74"/>
  <c r="D73"/>
  <c r="D87"/>
  <c r="C75"/>
  <c r="C74"/>
  <c r="C73"/>
  <c r="C19"/>
  <c r="E72"/>
  <c r="E71"/>
  <c r="E70"/>
  <c r="E69"/>
  <c r="F71"/>
  <c r="D71"/>
  <c r="D70"/>
  <c r="D69"/>
  <c r="F70"/>
  <c r="F69"/>
  <c r="E68"/>
  <c r="F67"/>
  <c r="E67"/>
  <c r="D67"/>
  <c r="C67"/>
  <c r="F66"/>
  <c r="E66"/>
  <c r="E65"/>
  <c r="D64"/>
  <c r="C64"/>
  <c r="E63"/>
  <c r="E62"/>
  <c r="E61"/>
  <c r="E60"/>
  <c r="E59"/>
  <c r="E58"/>
  <c r="E57"/>
  <c r="F56"/>
  <c r="E56"/>
  <c r="D56"/>
  <c r="C56"/>
  <c r="E55"/>
  <c r="F54"/>
  <c r="D54"/>
  <c r="D42"/>
  <c r="C54"/>
  <c r="C42"/>
  <c r="C18"/>
  <c r="E53"/>
  <c r="E52"/>
  <c r="E51"/>
  <c r="E50"/>
  <c r="E48"/>
  <c r="E47"/>
  <c r="E46"/>
  <c r="E45"/>
  <c r="E43"/>
  <c r="E44"/>
  <c r="F43"/>
  <c r="D43"/>
  <c r="C43"/>
  <c r="E41"/>
  <c r="E40"/>
  <c r="E39"/>
  <c r="E38"/>
  <c r="E37"/>
  <c r="E36"/>
  <c r="E35"/>
  <c r="F35"/>
  <c r="D35"/>
  <c r="C35"/>
  <c r="E34"/>
  <c r="E33"/>
  <c r="G32"/>
  <c r="F32"/>
  <c r="E32"/>
  <c r="D32"/>
  <c r="C32"/>
  <c r="E31"/>
  <c r="E30"/>
  <c r="E29"/>
  <c r="E26"/>
  <c r="E25"/>
  <c r="F24"/>
  <c r="D24"/>
  <c r="D23"/>
  <c r="D22"/>
  <c r="D20"/>
  <c r="C24"/>
  <c r="C23"/>
  <c r="C22"/>
  <c r="C20"/>
  <c r="E19"/>
  <c r="C17"/>
  <c r="F66" i="21"/>
  <c r="I23"/>
  <c r="E79"/>
  <c r="E77"/>
  <c r="E76"/>
  <c r="F75"/>
  <c r="D75"/>
  <c r="D74"/>
  <c r="D73"/>
  <c r="D87"/>
  <c r="C75"/>
  <c r="F74"/>
  <c r="C74"/>
  <c r="C73"/>
  <c r="C19"/>
  <c r="E72"/>
  <c r="E71"/>
  <c r="E70"/>
  <c r="E69"/>
  <c r="F71"/>
  <c r="F70"/>
  <c r="F69"/>
  <c r="D71"/>
  <c r="D70"/>
  <c r="D69"/>
  <c r="E68"/>
  <c r="E67"/>
  <c r="F67"/>
  <c r="D67"/>
  <c r="C67"/>
  <c r="E66"/>
  <c r="E65"/>
  <c r="D64"/>
  <c r="C64"/>
  <c r="E63"/>
  <c r="E62"/>
  <c r="E61"/>
  <c r="E60"/>
  <c r="E59"/>
  <c r="E58"/>
  <c r="E57"/>
  <c r="F56"/>
  <c r="E56"/>
  <c r="D56"/>
  <c r="C56"/>
  <c r="E55"/>
  <c r="F54"/>
  <c r="E54"/>
  <c r="D54"/>
  <c r="C54"/>
  <c r="E53"/>
  <c r="E52"/>
  <c r="E51"/>
  <c r="E50"/>
  <c r="E43"/>
  <c r="E48"/>
  <c r="E47"/>
  <c r="E46"/>
  <c r="E45"/>
  <c r="E44"/>
  <c r="F43"/>
  <c r="D43"/>
  <c r="C43"/>
  <c r="E41"/>
  <c r="E40"/>
  <c r="E39"/>
  <c r="E38"/>
  <c r="E37"/>
  <c r="E36"/>
  <c r="F35"/>
  <c r="D35"/>
  <c r="C35"/>
  <c r="E34"/>
  <c r="E33"/>
  <c r="G32"/>
  <c r="F32"/>
  <c r="D32"/>
  <c r="C32"/>
  <c r="E31"/>
  <c r="E30"/>
  <c r="E29"/>
  <c r="E26"/>
  <c r="E25"/>
  <c r="F24"/>
  <c r="D24"/>
  <c r="C24"/>
  <c r="E19"/>
  <c r="F13"/>
  <c r="F66" i="20"/>
  <c r="E63"/>
  <c r="E80"/>
  <c r="E77"/>
  <c r="E76"/>
  <c r="F75"/>
  <c r="D75"/>
  <c r="D74"/>
  <c r="C75"/>
  <c r="C74"/>
  <c r="C73"/>
  <c r="C19"/>
  <c r="F74"/>
  <c r="F73"/>
  <c r="E72"/>
  <c r="E71"/>
  <c r="E70"/>
  <c r="E69"/>
  <c r="F71"/>
  <c r="F70"/>
  <c r="F69"/>
  <c r="D71"/>
  <c r="D70"/>
  <c r="D69"/>
  <c r="E68"/>
  <c r="E67"/>
  <c r="F67"/>
  <c r="D67"/>
  <c r="C67"/>
  <c r="E66"/>
  <c r="E65"/>
  <c r="D64"/>
  <c r="C64"/>
  <c r="E62"/>
  <c r="E61"/>
  <c r="E60"/>
  <c r="E59"/>
  <c r="E58"/>
  <c r="E57"/>
  <c r="F56"/>
  <c r="D56"/>
  <c r="C56"/>
  <c r="C42"/>
  <c r="C18"/>
  <c r="E55"/>
  <c r="F54"/>
  <c r="D54"/>
  <c r="E54"/>
  <c r="C54"/>
  <c r="E53"/>
  <c r="E52"/>
  <c r="E51"/>
  <c r="E50"/>
  <c r="E48"/>
  <c r="E47"/>
  <c r="E46"/>
  <c r="E45"/>
  <c r="E44"/>
  <c r="F43"/>
  <c r="D43"/>
  <c r="C43"/>
  <c r="E41"/>
  <c r="E35"/>
  <c r="E40"/>
  <c r="E39"/>
  <c r="E38"/>
  <c r="E37"/>
  <c r="E36"/>
  <c r="F35"/>
  <c r="D35"/>
  <c r="C35"/>
  <c r="E34"/>
  <c r="E33"/>
  <c r="G32"/>
  <c r="F32"/>
  <c r="D32"/>
  <c r="C32"/>
  <c r="C23"/>
  <c r="E31"/>
  <c r="E30"/>
  <c r="E29"/>
  <c r="E26"/>
  <c r="E25"/>
  <c r="F24"/>
  <c r="D24"/>
  <c r="C24"/>
  <c r="E19"/>
  <c r="F13"/>
  <c r="F66" i="19"/>
  <c r="F52"/>
  <c r="E66"/>
  <c r="E80"/>
  <c r="E77"/>
  <c r="E76"/>
  <c r="F75"/>
  <c r="E75"/>
  <c r="D75"/>
  <c r="D74"/>
  <c r="D73"/>
  <c r="D88"/>
  <c r="C75"/>
  <c r="C74"/>
  <c r="C73"/>
  <c r="C19"/>
  <c r="E72"/>
  <c r="E71"/>
  <c r="E70"/>
  <c r="E69"/>
  <c r="F71"/>
  <c r="D71"/>
  <c r="F70"/>
  <c r="F69"/>
  <c r="D70"/>
  <c r="D69"/>
  <c r="E68"/>
  <c r="E67"/>
  <c r="F67"/>
  <c r="D67"/>
  <c r="C67"/>
  <c r="E65"/>
  <c r="F64"/>
  <c r="E64"/>
  <c r="D64"/>
  <c r="C64"/>
  <c r="C42"/>
  <c r="C18"/>
  <c r="E62"/>
  <c r="E61"/>
  <c r="E60"/>
  <c r="E59"/>
  <c r="E58"/>
  <c r="E57"/>
  <c r="F56"/>
  <c r="D56"/>
  <c r="C56"/>
  <c r="E55"/>
  <c r="F54"/>
  <c r="E54"/>
  <c r="D54"/>
  <c r="C54"/>
  <c r="E53"/>
  <c r="E52"/>
  <c r="E51"/>
  <c r="E50"/>
  <c r="E48"/>
  <c r="E47"/>
  <c r="E46"/>
  <c r="E45"/>
  <c r="E44"/>
  <c r="F43"/>
  <c r="D43"/>
  <c r="C43"/>
  <c r="E41"/>
  <c r="E35"/>
  <c r="E40"/>
  <c r="E39"/>
  <c r="E38"/>
  <c r="E37"/>
  <c r="E36"/>
  <c r="F35"/>
  <c r="D35"/>
  <c r="C35"/>
  <c r="E34"/>
  <c r="E33"/>
  <c r="G32"/>
  <c r="F32"/>
  <c r="D32"/>
  <c r="C32"/>
  <c r="E31"/>
  <c r="E30"/>
  <c r="E29"/>
  <c r="E26"/>
  <c r="E25"/>
  <c r="F24"/>
  <c r="F23"/>
  <c r="I23"/>
  <c r="D24"/>
  <c r="D23"/>
  <c r="C24"/>
  <c r="C23"/>
  <c r="E19"/>
  <c r="F13"/>
  <c r="G61" i="18"/>
  <c r="G59"/>
  <c r="G58"/>
  <c r="G52"/>
  <c r="G53"/>
  <c r="G54"/>
  <c r="G55"/>
  <c r="G56"/>
  <c r="G51"/>
  <c r="G50"/>
  <c r="F51"/>
  <c r="H51"/>
  <c r="G46"/>
  <c r="G44"/>
  <c r="G45"/>
  <c r="G38"/>
  <c r="G39"/>
  <c r="G40"/>
  <c r="G41"/>
  <c r="G42"/>
  <c r="G43"/>
  <c r="G37"/>
  <c r="G34"/>
  <c r="G30"/>
  <c r="G31"/>
  <c r="G32"/>
  <c r="G33"/>
  <c r="G29"/>
  <c r="H25"/>
  <c r="H26"/>
  <c r="H27"/>
  <c r="H28"/>
  <c r="H29"/>
  <c r="H30"/>
  <c r="H31"/>
  <c r="H32"/>
  <c r="H33"/>
  <c r="H34"/>
  <c r="H37"/>
  <c r="H38"/>
  <c r="H39"/>
  <c r="H40"/>
  <c r="H41"/>
  <c r="H43"/>
  <c r="H44"/>
  <c r="H45"/>
  <c r="H46"/>
  <c r="H50"/>
  <c r="H52"/>
  <c r="H54"/>
  <c r="H55"/>
  <c r="H56"/>
  <c r="H57"/>
  <c r="H58"/>
  <c r="H59"/>
  <c r="H60"/>
  <c r="H61"/>
  <c r="H17"/>
  <c r="H19"/>
  <c r="H22"/>
  <c r="H23"/>
  <c r="H24"/>
  <c r="H18"/>
  <c r="G19"/>
  <c r="G22"/>
  <c r="G23"/>
  <c r="G24"/>
  <c r="G18"/>
  <c r="F22"/>
  <c r="F57"/>
  <c r="F59"/>
  <c r="F55"/>
  <c r="F46"/>
  <c r="F61"/>
  <c r="F60"/>
  <c r="F58"/>
  <c r="F56"/>
  <c r="F54"/>
  <c r="F52"/>
  <c r="F50"/>
  <c r="F48"/>
  <c r="F47"/>
  <c r="F45"/>
  <c r="F36"/>
  <c r="F44"/>
  <c r="F43"/>
  <c r="F42"/>
  <c r="F41"/>
  <c r="F40"/>
  <c r="F39"/>
  <c r="F38"/>
  <c r="F37"/>
  <c r="F34"/>
  <c r="F27"/>
  <c r="F26"/>
  <c r="F20"/>
  <c r="G20"/>
  <c r="F21"/>
  <c r="F17"/>
  <c r="F16"/>
  <c r="F23"/>
  <c r="F24"/>
  <c r="F19"/>
  <c r="F18"/>
  <c r="D60"/>
  <c r="G25"/>
  <c r="G28"/>
  <c r="G47"/>
  <c r="G49"/>
  <c r="G57"/>
  <c r="G60"/>
  <c r="G68"/>
  <c r="G67"/>
  <c r="G66"/>
  <c r="H68"/>
  <c r="H67"/>
  <c r="H66"/>
  <c r="F67"/>
  <c r="F66"/>
  <c r="E68"/>
  <c r="E67"/>
  <c r="E66"/>
  <c r="F68"/>
  <c r="E60"/>
  <c r="E57"/>
  <c r="E49"/>
  <c r="F49"/>
  <c r="H49"/>
  <c r="E47"/>
  <c r="E36"/>
  <c r="E28"/>
  <c r="F28"/>
  <c r="E25"/>
  <c r="F25"/>
  <c r="E17"/>
  <c r="D68"/>
  <c r="C68"/>
  <c r="C67"/>
  <c r="C66"/>
  <c r="D64"/>
  <c r="D63"/>
  <c r="D62"/>
  <c r="C60"/>
  <c r="D57"/>
  <c r="C57"/>
  <c r="D49"/>
  <c r="C49"/>
  <c r="D47"/>
  <c r="C47"/>
  <c r="D36"/>
  <c r="H36"/>
  <c r="C36"/>
  <c r="D28"/>
  <c r="C28"/>
  <c r="D25"/>
  <c r="C25"/>
  <c r="D17"/>
  <c r="D16"/>
  <c r="C17"/>
  <c r="E66" i="17"/>
  <c r="E80"/>
  <c r="E77"/>
  <c r="E76"/>
  <c r="F75"/>
  <c r="D75"/>
  <c r="D74"/>
  <c r="D73"/>
  <c r="D88"/>
  <c r="C75"/>
  <c r="C74"/>
  <c r="C73"/>
  <c r="C19"/>
  <c r="F74"/>
  <c r="E74"/>
  <c r="E72"/>
  <c r="E71"/>
  <c r="E70"/>
  <c r="E69"/>
  <c r="F71"/>
  <c r="F70"/>
  <c r="F69"/>
  <c r="D71"/>
  <c r="D70"/>
  <c r="D69"/>
  <c r="E68"/>
  <c r="E67"/>
  <c r="F67"/>
  <c r="D67"/>
  <c r="C67"/>
  <c r="D64"/>
  <c r="E65"/>
  <c r="C64"/>
  <c r="E62"/>
  <c r="E61"/>
  <c r="E60"/>
  <c r="E59"/>
  <c r="E58"/>
  <c r="E57"/>
  <c r="F56"/>
  <c r="D56"/>
  <c r="C56"/>
  <c r="E55"/>
  <c r="F54"/>
  <c r="E54"/>
  <c r="D54"/>
  <c r="C54"/>
  <c r="E53"/>
  <c r="E52"/>
  <c r="E51"/>
  <c r="E50"/>
  <c r="E48"/>
  <c r="E47"/>
  <c r="E46"/>
  <c r="E45"/>
  <c r="E44"/>
  <c r="D43"/>
  <c r="C43"/>
  <c r="C42"/>
  <c r="C18"/>
  <c r="E41"/>
  <c r="E40"/>
  <c r="E39"/>
  <c r="E38"/>
  <c r="E37"/>
  <c r="E36"/>
  <c r="E35"/>
  <c r="F35"/>
  <c r="D35"/>
  <c r="C35"/>
  <c r="E34"/>
  <c r="E33"/>
  <c r="G32"/>
  <c r="F32"/>
  <c r="E32"/>
  <c r="D32"/>
  <c r="C32"/>
  <c r="E31"/>
  <c r="E30"/>
  <c r="E29"/>
  <c r="E26"/>
  <c r="D24"/>
  <c r="F24"/>
  <c r="C24"/>
  <c r="C23"/>
  <c r="C17"/>
  <c r="E19"/>
  <c r="F13"/>
  <c r="D41" i="16"/>
  <c r="E41"/>
  <c r="E35"/>
  <c r="D25"/>
  <c r="D24"/>
  <c r="D66"/>
  <c r="F66"/>
  <c r="F52"/>
  <c r="F32"/>
  <c r="F18"/>
  <c r="E80"/>
  <c r="E77"/>
  <c r="E76"/>
  <c r="F75"/>
  <c r="D75"/>
  <c r="D74"/>
  <c r="D73"/>
  <c r="D88"/>
  <c r="C75"/>
  <c r="C74"/>
  <c r="C73"/>
  <c r="C19"/>
  <c r="F74"/>
  <c r="E72"/>
  <c r="E71"/>
  <c r="E70"/>
  <c r="E69"/>
  <c r="F71"/>
  <c r="F70"/>
  <c r="F69"/>
  <c r="D71"/>
  <c r="D70"/>
  <c r="D69"/>
  <c r="E68"/>
  <c r="E67"/>
  <c r="F67"/>
  <c r="D67"/>
  <c r="C67"/>
  <c r="E66"/>
  <c r="E65"/>
  <c r="D64"/>
  <c r="C64"/>
  <c r="E62"/>
  <c r="E61"/>
  <c r="E60"/>
  <c r="E59"/>
  <c r="E58"/>
  <c r="E57"/>
  <c r="F56"/>
  <c r="D56"/>
  <c r="C56"/>
  <c r="C42"/>
  <c r="C18"/>
  <c r="E55"/>
  <c r="F54"/>
  <c r="E54"/>
  <c r="D54"/>
  <c r="C54"/>
  <c r="E53"/>
  <c r="E52"/>
  <c r="E51"/>
  <c r="E50"/>
  <c r="E48"/>
  <c r="E47"/>
  <c r="E46"/>
  <c r="E45"/>
  <c r="E44"/>
  <c r="F43"/>
  <c r="D43"/>
  <c r="C43"/>
  <c r="E40"/>
  <c r="E39"/>
  <c r="E38"/>
  <c r="E37"/>
  <c r="E36"/>
  <c r="F35"/>
  <c r="C35"/>
  <c r="E34"/>
  <c r="E33"/>
  <c r="G32"/>
  <c r="E32"/>
  <c r="D32"/>
  <c r="C32"/>
  <c r="E31"/>
  <c r="E30"/>
  <c r="E29"/>
  <c r="E26"/>
  <c r="F24"/>
  <c r="C24"/>
  <c r="C23"/>
  <c r="E19"/>
  <c r="F13"/>
  <c r="E43" i="15"/>
  <c r="E42"/>
  <c r="E22"/>
  <c r="E20"/>
  <c r="F66"/>
  <c r="E66"/>
  <c r="F52"/>
  <c r="E52"/>
  <c r="E72"/>
  <c r="E71"/>
  <c r="E70"/>
  <c r="E69"/>
  <c r="F71"/>
  <c r="F70"/>
  <c r="F69"/>
  <c r="D64"/>
  <c r="F18"/>
  <c r="E80"/>
  <c r="E77"/>
  <c r="E76"/>
  <c r="F75"/>
  <c r="E75"/>
  <c r="D75"/>
  <c r="C75"/>
  <c r="D74"/>
  <c r="D73"/>
  <c r="D88"/>
  <c r="C74"/>
  <c r="C73"/>
  <c r="C19"/>
  <c r="D71"/>
  <c r="D70"/>
  <c r="D69"/>
  <c r="E68"/>
  <c r="E67"/>
  <c r="F67"/>
  <c r="D67"/>
  <c r="C67"/>
  <c r="E65"/>
  <c r="F64"/>
  <c r="E64"/>
  <c r="C64"/>
  <c r="E62"/>
  <c r="E61"/>
  <c r="E60"/>
  <c r="E59"/>
  <c r="E58"/>
  <c r="E57"/>
  <c r="F56"/>
  <c r="E56"/>
  <c r="D56"/>
  <c r="C56"/>
  <c r="E55"/>
  <c r="F54"/>
  <c r="E54"/>
  <c r="D54"/>
  <c r="C54"/>
  <c r="E53"/>
  <c r="E51"/>
  <c r="E50"/>
  <c r="E48"/>
  <c r="E47"/>
  <c r="E46"/>
  <c r="E45"/>
  <c r="E44"/>
  <c r="D43"/>
  <c r="C43"/>
  <c r="C42"/>
  <c r="E41"/>
  <c r="E40"/>
  <c r="E39"/>
  <c r="E38"/>
  <c r="E37"/>
  <c r="E35"/>
  <c r="E36"/>
  <c r="F35"/>
  <c r="D35"/>
  <c r="C35"/>
  <c r="E34"/>
  <c r="E32"/>
  <c r="E33"/>
  <c r="G32"/>
  <c r="F32"/>
  <c r="D32"/>
  <c r="C32"/>
  <c r="E31"/>
  <c r="E30"/>
  <c r="E29"/>
  <c r="E26"/>
  <c r="E25"/>
  <c r="F24"/>
  <c r="D24"/>
  <c r="C24"/>
  <c r="C23"/>
  <c r="C17"/>
  <c r="E19"/>
  <c r="F18" i="14"/>
  <c r="E24"/>
  <c r="E68"/>
  <c r="F66"/>
  <c r="F52"/>
  <c r="D22"/>
  <c r="D20"/>
  <c r="D69"/>
  <c r="D70"/>
  <c r="D71"/>
  <c r="E34"/>
  <c r="E32"/>
  <c r="F32"/>
  <c r="D64"/>
  <c r="D32"/>
  <c r="E80"/>
  <c r="E77"/>
  <c r="E76"/>
  <c r="F75"/>
  <c r="E75"/>
  <c r="D75"/>
  <c r="C75"/>
  <c r="D74"/>
  <c r="D73"/>
  <c r="D88"/>
  <c r="C74"/>
  <c r="C73"/>
  <c r="C19"/>
  <c r="F67"/>
  <c r="E67"/>
  <c r="D67"/>
  <c r="C67"/>
  <c r="E66"/>
  <c r="E65"/>
  <c r="C64"/>
  <c r="E62"/>
  <c r="E61"/>
  <c r="E60"/>
  <c r="E59"/>
  <c r="E58"/>
  <c r="E57"/>
  <c r="F56"/>
  <c r="E56"/>
  <c r="D56"/>
  <c r="C56"/>
  <c r="E55"/>
  <c r="F54"/>
  <c r="E54"/>
  <c r="D54"/>
  <c r="C54"/>
  <c r="E53"/>
  <c r="E52"/>
  <c r="E51"/>
  <c r="E50"/>
  <c r="E48"/>
  <c r="E47"/>
  <c r="E46"/>
  <c r="E45"/>
  <c r="E44"/>
  <c r="D43"/>
  <c r="C43"/>
  <c r="C42"/>
  <c r="E41"/>
  <c r="E40"/>
  <c r="E39"/>
  <c r="E38"/>
  <c r="E37"/>
  <c r="E36"/>
  <c r="E35"/>
  <c r="F35"/>
  <c r="D35"/>
  <c r="C35"/>
  <c r="E33"/>
  <c r="G32"/>
  <c r="C32"/>
  <c r="E31"/>
  <c r="E30"/>
  <c r="E29"/>
  <c r="E26"/>
  <c r="E25"/>
  <c r="F24"/>
  <c r="D24"/>
  <c r="C24"/>
  <c r="C23"/>
  <c r="E19"/>
  <c r="C17"/>
  <c r="F13"/>
  <c r="I23" i="13"/>
  <c r="E34"/>
  <c r="E32"/>
  <c r="E24"/>
  <c r="F66"/>
  <c r="F52"/>
  <c r="D35"/>
  <c r="F35"/>
  <c r="D32"/>
  <c r="D23"/>
  <c r="F32"/>
  <c r="G32"/>
  <c r="E41"/>
  <c r="E35"/>
  <c r="D17"/>
  <c r="E17" s="1"/>
  <c r="C19"/>
  <c r="C18"/>
  <c r="C17"/>
  <c r="C20"/>
  <c r="C22"/>
  <c r="D67"/>
  <c r="E67"/>
  <c r="F67"/>
  <c r="C67"/>
  <c r="C23"/>
  <c r="C35"/>
  <c r="C32"/>
  <c r="E76"/>
  <c r="E73"/>
  <c r="E72"/>
  <c r="F71"/>
  <c r="E71"/>
  <c r="D71"/>
  <c r="C71"/>
  <c r="C70"/>
  <c r="C69"/>
  <c r="F70"/>
  <c r="F69"/>
  <c r="E70"/>
  <c r="D70"/>
  <c r="D69"/>
  <c r="D84"/>
  <c r="E66"/>
  <c r="E65"/>
  <c r="F64"/>
  <c r="D64"/>
  <c r="E64"/>
  <c r="C64"/>
  <c r="E62"/>
  <c r="E61"/>
  <c r="E60"/>
  <c r="E59"/>
  <c r="E58"/>
  <c r="E57"/>
  <c r="F56"/>
  <c r="D56"/>
  <c r="E56"/>
  <c r="C56"/>
  <c r="E55"/>
  <c r="F54"/>
  <c r="E54"/>
  <c r="D54"/>
  <c r="C54"/>
  <c r="E53"/>
  <c r="E52"/>
  <c r="E51"/>
  <c r="E50"/>
  <c r="E48"/>
  <c r="E47"/>
  <c r="E46"/>
  <c r="E45"/>
  <c r="E44"/>
  <c r="F43"/>
  <c r="D43"/>
  <c r="C43"/>
  <c r="E40"/>
  <c r="E39"/>
  <c r="E38"/>
  <c r="E37"/>
  <c r="E36"/>
  <c r="E33"/>
  <c r="E31"/>
  <c r="E30"/>
  <c r="E29"/>
  <c r="E26"/>
  <c r="E25"/>
  <c r="F24"/>
  <c r="F23"/>
  <c r="D24"/>
  <c r="C24"/>
  <c r="E19"/>
  <c r="F13"/>
  <c r="D18" i="2"/>
  <c r="D13" s="1"/>
  <c r="D17"/>
  <c r="F64" i="1"/>
  <c r="E72" i="2"/>
  <c r="E69"/>
  <c r="E68"/>
  <c r="F67"/>
  <c r="E67"/>
  <c r="D67"/>
  <c r="D66"/>
  <c r="D65"/>
  <c r="D80"/>
  <c r="C67"/>
  <c r="C66"/>
  <c r="C65"/>
  <c r="F66"/>
  <c r="E66"/>
  <c r="E64"/>
  <c r="E63"/>
  <c r="F62"/>
  <c r="D62"/>
  <c r="C62"/>
  <c r="E60"/>
  <c r="E59"/>
  <c r="E58"/>
  <c r="E57"/>
  <c r="E56"/>
  <c r="E55"/>
  <c r="F54"/>
  <c r="D54"/>
  <c r="C54"/>
  <c r="E53"/>
  <c r="F52"/>
  <c r="E52"/>
  <c r="D52"/>
  <c r="C52"/>
  <c r="E51"/>
  <c r="E50"/>
  <c r="E49"/>
  <c r="E48"/>
  <c r="E46"/>
  <c r="E45"/>
  <c r="E44"/>
  <c r="E43"/>
  <c r="E42"/>
  <c r="F41"/>
  <c r="D41"/>
  <c r="C41"/>
  <c r="C40"/>
  <c r="E39"/>
  <c r="E38"/>
  <c r="E37"/>
  <c r="E36"/>
  <c r="E35"/>
  <c r="F34"/>
  <c r="D34"/>
  <c r="C34"/>
  <c r="E33"/>
  <c r="F32"/>
  <c r="E32"/>
  <c r="D32"/>
  <c r="C32"/>
  <c r="E31"/>
  <c r="E30"/>
  <c r="E29"/>
  <c r="E26"/>
  <c r="E25"/>
  <c r="F24"/>
  <c r="D24"/>
  <c r="C24"/>
  <c r="C23"/>
  <c r="E19"/>
  <c r="E18"/>
  <c r="E17"/>
  <c r="F13"/>
  <c r="F54" i="1"/>
  <c r="E54"/>
  <c r="E72"/>
  <c r="E69"/>
  <c r="E68"/>
  <c r="F67"/>
  <c r="F66"/>
  <c r="F65"/>
  <c r="F80"/>
  <c r="D67"/>
  <c r="C67"/>
  <c r="C66"/>
  <c r="C65"/>
  <c r="E64"/>
  <c r="E63"/>
  <c r="F62"/>
  <c r="E62"/>
  <c r="D62"/>
  <c r="C62"/>
  <c r="E60"/>
  <c r="E59"/>
  <c r="E58"/>
  <c r="E57"/>
  <c r="E56"/>
  <c r="E55"/>
  <c r="D54"/>
  <c r="C54"/>
  <c r="E53"/>
  <c r="F52"/>
  <c r="D52"/>
  <c r="C52"/>
  <c r="E51"/>
  <c r="E50"/>
  <c r="E49"/>
  <c r="E48"/>
  <c r="E46"/>
  <c r="E45"/>
  <c r="E44"/>
  <c r="E43"/>
  <c r="E42"/>
  <c r="F41"/>
  <c r="D41"/>
  <c r="C41"/>
  <c r="C40"/>
  <c r="E39"/>
  <c r="E38"/>
  <c r="E37"/>
  <c r="E36"/>
  <c r="E35"/>
  <c r="F34"/>
  <c r="E34"/>
  <c r="D34"/>
  <c r="C34"/>
  <c r="E33"/>
  <c r="F32"/>
  <c r="E32"/>
  <c r="D32"/>
  <c r="C32"/>
  <c r="E31"/>
  <c r="E30"/>
  <c r="E29"/>
  <c r="E26"/>
  <c r="E25"/>
  <c r="F24"/>
  <c r="D24"/>
  <c r="C24"/>
  <c r="C23"/>
  <c r="D23"/>
  <c r="D77"/>
  <c r="E19"/>
  <c r="E18"/>
  <c r="E17"/>
  <c r="F13"/>
  <c r="D13"/>
  <c r="E67"/>
  <c r="F40"/>
  <c r="F78"/>
  <c r="E52"/>
  <c r="D66"/>
  <c r="D65"/>
  <c r="D80"/>
  <c r="E80"/>
  <c r="D40"/>
  <c r="D78"/>
  <c r="C22"/>
  <c r="C20"/>
  <c r="E66"/>
  <c r="E65"/>
  <c r="D22"/>
  <c r="D20"/>
  <c r="D75"/>
  <c r="C22" i="2"/>
  <c r="C20"/>
  <c r="F65"/>
  <c r="F80"/>
  <c r="E80"/>
  <c r="E65"/>
  <c r="E41" i="1"/>
  <c r="E40"/>
  <c r="E78"/>
  <c r="F23"/>
  <c r="E23"/>
  <c r="F77"/>
  <c r="E24"/>
  <c r="E13"/>
  <c r="E22"/>
  <c r="E20"/>
  <c r="E75"/>
  <c r="F22"/>
  <c r="F20"/>
  <c r="F75"/>
  <c r="E77"/>
  <c r="F40" i="2"/>
  <c r="F78"/>
  <c r="E62"/>
  <c r="E54"/>
  <c r="E34"/>
  <c r="F23"/>
  <c r="F77"/>
  <c r="E24"/>
  <c r="D40"/>
  <c r="E41"/>
  <c r="D23"/>
  <c r="E40"/>
  <c r="F22"/>
  <c r="F20"/>
  <c r="F75"/>
  <c r="D22"/>
  <c r="D20"/>
  <c r="E23"/>
  <c r="D77"/>
  <c r="E22"/>
  <c r="E20"/>
  <c r="E77"/>
  <c r="F42" i="13"/>
  <c r="F82"/>
  <c r="C42"/>
  <c r="F84"/>
  <c r="E84"/>
  <c r="E69"/>
  <c r="F81"/>
  <c r="F22"/>
  <c r="F20"/>
  <c r="F79"/>
  <c r="D42"/>
  <c r="E43"/>
  <c r="E42"/>
  <c r="E23"/>
  <c r="D22"/>
  <c r="D20"/>
  <c r="E22"/>
  <c r="E20"/>
  <c r="F23" i="14"/>
  <c r="I23"/>
  <c r="D42"/>
  <c r="D23"/>
  <c r="E43"/>
  <c r="C22"/>
  <c r="C20"/>
  <c r="C18"/>
  <c r="F43"/>
  <c r="F74"/>
  <c r="F64"/>
  <c r="E64"/>
  <c r="F85"/>
  <c r="E23"/>
  <c r="E74"/>
  <c r="F73"/>
  <c r="F42"/>
  <c r="E42"/>
  <c r="F86"/>
  <c r="F22"/>
  <c r="F20"/>
  <c r="F83"/>
  <c r="E22"/>
  <c r="F88"/>
  <c r="E88"/>
  <c r="E73"/>
  <c r="E20"/>
  <c r="D42" i="15"/>
  <c r="D23"/>
  <c r="E24"/>
  <c r="C22"/>
  <c r="C20"/>
  <c r="C18"/>
  <c r="F23"/>
  <c r="F13"/>
  <c r="F74"/>
  <c r="D22"/>
  <c r="D20"/>
  <c r="E74"/>
  <c r="F73"/>
  <c r="E23"/>
  <c r="I23"/>
  <c r="F88"/>
  <c r="E88"/>
  <c r="E73"/>
  <c r="F43"/>
  <c r="F42"/>
  <c r="F86"/>
  <c r="F85"/>
  <c r="F22"/>
  <c r="F20"/>
  <c r="F83"/>
  <c r="F23" i="16"/>
  <c r="I23"/>
  <c r="E43"/>
  <c r="D42"/>
  <c r="E74"/>
  <c r="C22"/>
  <c r="C20"/>
  <c r="C17"/>
  <c r="E75"/>
  <c r="F73"/>
  <c r="E56"/>
  <c r="F64"/>
  <c r="E64"/>
  <c r="F42"/>
  <c r="F86"/>
  <c r="F85"/>
  <c r="E42"/>
  <c r="F22"/>
  <c r="F20"/>
  <c r="F83"/>
  <c r="E73"/>
  <c r="F88"/>
  <c r="E88"/>
  <c r="E24"/>
  <c r="E25"/>
  <c r="D35"/>
  <c r="D23"/>
  <c r="E23"/>
  <c r="D22"/>
  <c r="D20"/>
  <c r="E22"/>
  <c r="E20"/>
  <c r="E56" i="17"/>
  <c r="D23"/>
  <c r="E24"/>
  <c r="E43"/>
  <c r="D42"/>
  <c r="C22"/>
  <c r="C20"/>
  <c r="F73"/>
  <c r="F23"/>
  <c r="F64"/>
  <c r="E64"/>
  <c r="E25"/>
  <c r="E75"/>
  <c r="F43"/>
  <c r="F42"/>
  <c r="F86"/>
  <c r="E42"/>
  <c r="D22"/>
  <c r="D20"/>
  <c r="E73"/>
  <c r="F88"/>
  <c r="E88"/>
  <c r="F85"/>
  <c r="E23"/>
  <c r="I23"/>
  <c r="F22"/>
  <c r="F20"/>
  <c r="F83"/>
  <c r="E22"/>
  <c r="E20"/>
  <c r="E35" i="18"/>
  <c r="E16"/>
  <c r="D35"/>
  <c r="C35"/>
  <c r="C16"/>
  <c r="D67"/>
  <c r="E15"/>
  <c r="E13"/>
  <c r="D66"/>
  <c r="D15"/>
  <c r="D13"/>
  <c r="G36"/>
  <c r="G35"/>
  <c r="G21"/>
  <c r="G17"/>
  <c r="G16"/>
  <c r="H16"/>
  <c r="C15"/>
  <c r="F35"/>
  <c r="F15"/>
  <c r="F13"/>
  <c r="H35"/>
  <c r="G15"/>
  <c r="G13"/>
  <c r="H15"/>
  <c r="C13"/>
  <c r="H13"/>
  <c r="E56" i="19"/>
  <c r="F42"/>
  <c r="F86"/>
  <c r="E32"/>
  <c r="D42"/>
  <c r="E43"/>
  <c r="E24"/>
  <c r="C22"/>
  <c r="C20"/>
  <c r="C17"/>
  <c r="E23"/>
  <c r="F85"/>
  <c r="F74"/>
  <c r="E42"/>
  <c r="F22"/>
  <c r="D22"/>
  <c r="D20"/>
  <c r="E74"/>
  <c r="F73"/>
  <c r="E22"/>
  <c r="E20"/>
  <c r="F88"/>
  <c r="E88"/>
  <c r="E73"/>
  <c r="F20"/>
  <c r="F83"/>
  <c r="F88" i="20"/>
  <c r="E74"/>
  <c r="D73"/>
  <c r="D88"/>
  <c r="C22"/>
  <c r="C20"/>
  <c r="C17"/>
  <c r="E75"/>
  <c r="F64"/>
  <c r="F42"/>
  <c r="F86"/>
  <c r="E64"/>
  <c r="E73"/>
  <c r="E88"/>
  <c r="E56"/>
  <c r="F23"/>
  <c r="I23"/>
  <c r="D42"/>
  <c r="E43"/>
  <c r="E32"/>
  <c r="D23"/>
  <c r="E24"/>
  <c r="E42"/>
  <c r="F85"/>
  <c r="F22"/>
  <c r="F20"/>
  <c r="F83"/>
  <c r="E23"/>
  <c r="D22"/>
  <c r="D20"/>
  <c r="E22"/>
  <c r="E20"/>
  <c r="E32" i="21"/>
  <c r="E74"/>
  <c r="D42"/>
  <c r="D23"/>
  <c r="F64"/>
  <c r="E64"/>
  <c r="E75"/>
  <c r="E24"/>
  <c r="E35"/>
  <c r="C42"/>
  <c r="C18"/>
  <c r="C23"/>
  <c r="C17"/>
  <c r="F73"/>
  <c r="F23"/>
  <c r="D22"/>
  <c r="D20"/>
  <c r="C22"/>
  <c r="C20"/>
  <c r="E23"/>
  <c r="F84"/>
  <c r="F87"/>
  <c r="E87"/>
  <c r="E73"/>
  <c r="F42"/>
  <c r="F22"/>
  <c r="F20"/>
  <c r="F82"/>
  <c r="E42"/>
  <c r="F85"/>
  <c r="E22"/>
  <c r="E20"/>
  <c r="E24" i="22"/>
  <c r="E54"/>
  <c r="F23"/>
  <c r="F84"/>
  <c r="F64"/>
  <c r="F74"/>
  <c r="E42"/>
  <c r="E23"/>
  <c r="E22"/>
  <c r="E20"/>
  <c r="I23"/>
  <c r="E64"/>
  <c r="F42"/>
  <c r="F85"/>
  <c r="E74"/>
  <c r="F73"/>
  <c r="F87"/>
  <c r="E87"/>
  <c r="E73"/>
  <c r="E55" i="23"/>
  <c r="F22" i="22"/>
  <c r="F20"/>
  <c r="F82"/>
  <c r="E57" i="23"/>
  <c r="D43"/>
  <c r="D22"/>
  <c r="D20"/>
  <c r="E44"/>
  <c r="E24"/>
  <c r="C43"/>
  <c r="C18"/>
  <c r="C23"/>
  <c r="C17"/>
  <c r="F23"/>
  <c r="F75"/>
  <c r="C22"/>
  <c r="C20"/>
  <c r="I23"/>
  <c r="E23"/>
  <c r="F85"/>
  <c r="F74"/>
  <c r="E75"/>
  <c r="F88"/>
  <c r="E88"/>
  <c r="E74"/>
  <c r="F43"/>
  <c r="E43"/>
  <c r="E22"/>
  <c r="E20"/>
  <c r="F86"/>
  <c r="F22"/>
  <c r="F20"/>
  <c r="F83"/>
  <c r="E13" i="2" l="1"/>
  <c r="E75" s="1"/>
  <c r="D75"/>
  <c r="D17" i="14"/>
  <c r="E81" i="13"/>
  <c r="D13"/>
  <c r="D18"/>
  <c r="D78" i="2"/>
  <c r="E78"/>
  <c r="D81" i="13"/>
  <c r="E17" i="14" l="1"/>
  <c r="D85"/>
  <c r="D79" i="13"/>
  <c r="E13"/>
  <c r="E79" s="1"/>
  <c r="D82"/>
  <c r="E18"/>
  <c r="E85" i="14" l="1"/>
  <c r="D17" i="15"/>
  <c r="E82" i="13"/>
  <c r="D18" i="14"/>
  <c r="D85" i="15" l="1"/>
  <c r="E17"/>
  <c r="E18" i="14"/>
  <c r="D86"/>
  <c r="D13"/>
  <c r="E86" l="1"/>
  <c r="D18" i="15"/>
  <c r="E13" i="14"/>
  <c r="E83" s="1"/>
  <c r="D83"/>
  <c r="E85" i="15"/>
  <c r="D17" i="16"/>
  <c r="D85" l="1"/>
  <c r="E17"/>
  <c r="D86" i="15"/>
  <c r="E18"/>
  <c r="D13"/>
  <c r="E85" i="16" l="1"/>
  <c r="D17" i="17"/>
  <c r="E13" i="15"/>
  <c r="E83" s="1"/>
  <c r="D83"/>
  <c r="E86"/>
  <c r="D18" i="16"/>
  <c r="D86" l="1"/>
  <c r="E18"/>
  <c r="D13"/>
  <c r="E17" i="17"/>
  <c r="D85"/>
  <c r="E13" i="16" l="1"/>
  <c r="E83" s="1"/>
  <c r="D83"/>
  <c r="E85" i="17"/>
  <c r="D17" i="19"/>
  <c r="E86" i="16"/>
  <c r="D18" i="17"/>
  <c r="D85" i="19" l="1"/>
  <c r="E17"/>
  <c r="D86" i="17"/>
  <c r="E18"/>
  <c r="D13"/>
  <c r="E85" i="19" l="1"/>
  <c r="D17" i="20"/>
  <c r="E86" i="17"/>
  <c r="D18" i="19"/>
  <c r="D83" i="17"/>
  <c r="E13"/>
  <c r="E83" s="1"/>
  <c r="E17" i="20" l="1"/>
  <c r="D85"/>
  <c r="E18" i="19"/>
  <c r="D86"/>
  <c r="D13"/>
  <c r="E86" l="1"/>
  <c r="D18" i="20"/>
  <c r="D83" i="19"/>
  <c r="E13"/>
  <c r="E83" s="1"/>
  <c r="E85" i="20"/>
  <c r="D17" i="21"/>
  <c r="D86" i="20" l="1"/>
  <c r="E18"/>
  <c r="D13"/>
  <c r="E17" i="21"/>
  <c r="D84"/>
  <c r="E13" i="20" l="1"/>
  <c r="E83" s="1"/>
  <c r="D83"/>
  <c r="E84" i="21"/>
  <c r="D17" i="22"/>
  <c r="E86" i="20"/>
  <c r="D18" i="21"/>
  <c r="E17" i="22" l="1"/>
  <c r="D84"/>
  <c r="E18" i="21"/>
  <c r="D85"/>
  <c r="D13"/>
  <c r="E84" i="22" l="1"/>
  <c r="D17" i="23"/>
  <c r="E85" i="21"/>
  <c r="D18" i="22"/>
  <c r="D82" i="21"/>
  <c r="E13"/>
  <c r="E82" s="1"/>
  <c r="E17" i="23" l="1"/>
  <c r="E85" s="1"/>
  <c r="D85"/>
  <c r="D85" i="22"/>
  <c r="E18"/>
  <c r="D13"/>
  <c r="E85" l="1"/>
  <c r="D18" i="23"/>
  <c r="D82" i="22"/>
  <c r="E13"/>
  <c r="E82" s="1"/>
  <c r="E18" i="23" l="1"/>
  <c r="E86" s="1"/>
  <c r="D86"/>
  <c r="D13"/>
  <c r="E13" l="1"/>
  <c r="E83" s="1"/>
  <c r="D83"/>
</calcChain>
</file>

<file path=xl/sharedStrings.xml><?xml version="1.0" encoding="utf-8"?>
<sst xmlns="http://schemas.openxmlformats.org/spreadsheetml/2006/main" count="1956" uniqueCount="175">
  <si>
    <t xml:space="preserve">            BIBLIOTECA METROPOLITANA BUCURESTI</t>
  </si>
  <si>
    <t>STR.TACHE IONESCU NR.4, SECTOR 1</t>
  </si>
  <si>
    <t>COD FISCAL 4505405</t>
  </si>
  <si>
    <t xml:space="preserve">                              CONTUL DE EXECUŢIE A BUGETULUI</t>
  </si>
  <si>
    <t xml:space="preserve">                                               </t>
  </si>
  <si>
    <t>la data de 31.07.2014</t>
  </si>
  <si>
    <t>RON</t>
  </si>
  <si>
    <t>Denumire indicatori</t>
  </si>
  <si>
    <r>
      <t>Cod</t>
    </r>
    <r>
      <rPr>
        <b/>
        <vertAlign val="superscript"/>
        <sz val="12"/>
        <rFont val="Times New Roman"/>
        <family val="1"/>
        <charset val="238"/>
      </rPr>
      <t>3)</t>
    </r>
  </si>
  <si>
    <t xml:space="preserve">Prevederi </t>
  </si>
  <si>
    <t>Încasări/Plăţi</t>
  </si>
  <si>
    <t>Total</t>
  </si>
  <si>
    <t>aprobate</t>
  </si>
  <si>
    <t>luni precedente</t>
  </si>
  <si>
    <t>luna curentă</t>
  </si>
  <si>
    <t>încasări/plăţi</t>
  </si>
  <si>
    <t>A</t>
  </si>
  <si>
    <t>B</t>
  </si>
  <si>
    <t>4 (2+3)</t>
  </si>
  <si>
    <t>Venituri totale,</t>
  </si>
  <si>
    <t>din care:</t>
  </si>
  <si>
    <t>- donaţii şi sponsorizări</t>
  </si>
  <si>
    <t>- alocaţii bugetare/subvenţii</t>
  </si>
  <si>
    <t>personal</t>
  </si>
  <si>
    <t>pentru instituţiile publice</t>
  </si>
  <si>
    <t>materiale</t>
  </si>
  <si>
    <t>investitii</t>
  </si>
  <si>
    <r>
      <t>Cheltuieli totale,</t>
    </r>
    <r>
      <rPr>
        <b/>
        <u/>
        <vertAlign val="superscript"/>
        <sz val="12"/>
        <rFont val="Times New Roman"/>
        <family val="1"/>
        <charset val="238"/>
      </rPr>
      <t>1)</t>
    </r>
  </si>
  <si>
    <r>
      <t>- Cheltuieli curente</t>
    </r>
    <r>
      <rPr>
        <b/>
        <vertAlign val="superscript"/>
        <sz val="12"/>
        <rFont val="Times New Roman"/>
        <family val="1"/>
        <charset val="238"/>
      </rPr>
      <t>2)</t>
    </r>
  </si>
  <si>
    <t>01</t>
  </si>
  <si>
    <t>CHELTUIELI DE PERSONAL*)</t>
  </si>
  <si>
    <t>10</t>
  </si>
  <si>
    <t xml:space="preserve"> cheltuieli salariale în bani</t>
  </si>
  <si>
    <t>10.01</t>
  </si>
  <si>
    <t>salarii de bază</t>
  </si>
  <si>
    <t>10.01.01</t>
  </si>
  <si>
    <t>sporuri pt.condiţii de muncă</t>
  </si>
  <si>
    <t>10.01.05</t>
  </si>
  <si>
    <t>alte sporuri</t>
  </si>
  <si>
    <t>10.01.06</t>
  </si>
  <si>
    <t>fonduri pt. posturi ocup. prin cumul</t>
  </si>
  <si>
    <t>10.01.10</t>
  </si>
  <si>
    <t>indemnizaţii plătite unor persoane din afara unităţii</t>
  </si>
  <si>
    <t>10.01.12</t>
  </si>
  <si>
    <t>indemnizaţii de delegare</t>
  </si>
  <si>
    <t>10.01.13</t>
  </si>
  <si>
    <t>alte drepturi salariale</t>
  </si>
  <si>
    <t>10.01.30</t>
  </si>
  <si>
    <t>cheltuieli salariale in natura</t>
  </si>
  <si>
    <t>uniforme si echiment obligatoriu</t>
  </si>
  <si>
    <t>10.02.03</t>
  </si>
  <si>
    <t>Contribuţii</t>
  </si>
  <si>
    <t>10.03</t>
  </si>
  <si>
    <t>contrib. pt. asig. soc. de stat</t>
  </si>
  <si>
    <t>10.03.01</t>
  </si>
  <si>
    <t>contrib. pt. asig. de şomaj</t>
  </si>
  <si>
    <t>10.03.02</t>
  </si>
  <si>
    <t>contrib. pt. asig. soc. de sănătate</t>
  </si>
  <si>
    <t>10.03.03</t>
  </si>
  <si>
    <t>contrib. de asig. pt. accid. muncă şi boli profesionale</t>
  </si>
  <si>
    <t>10.03.04</t>
  </si>
  <si>
    <t>contrib. pt. conc. şi indemnizaţii</t>
  </si>
  <si>
    <t>10.03.06</t>
  </si>
  <si>
    <r>
      <t>BUNURI ŞI SERVICII</t>
    </r>
    <r>
      <rPr>
        <sz val="12"/>
        <rFont val="Times New Roman"/>
        <family val="1"/>
        <charset val="238"/>
      </rPr>
      <t>*)</t>
    </r>
  </si>
  <si>
    <t>20</t>
  </si>
  <si>
    <t>bunuri şi servicii</t>
  </si>
  <si>
    <t>20.01</t>
  </si>
  <si>
    <t>furnituri de birou</t>
  </si>
  <si>
    <t>20.01.01</t>
  </si>
  <si>
    <t>materiale pentru curăţenie</t>
  </si>
  <si>
    <t>20.01.02</t>
  </si>
  <si>
    <t>încălzit, iluminat şi forţă motrică</t>
  </si>
  <si>
    <t>20.01.03</t>
  </si>
  <si>
    <t>apă, canal, salubritate</t>
  </si>
  <si>
    <t>20.01.04</t>
  </si>
  <si>
    <t>carburanţi şi  lubrifianţi</t>
  </si>
  <si>
    <t>20.01.05</t>
  </si>
  <si>
    <t>piese de schimb</t>
  </si>
  <si>
    <t>20.01.06</t>
  </si>
  <si>
    <t>poştă, telecomunicaţii, radio, TV, Internet</t>
  </si>
  <si>
    <t>20.01.08</t>
  </si>
  <si>
    <t>mat. şi prest. serv. cu caract. funcţ.</t>
  </si>
  <si>
    <t>20.01.09</t>
  </si>
  <si>
    <t>alte bunuri şi serv. pt. întreţ.si funcţ.</t>
  </si>
  <si>
    <t>20.01.30</t>
  </si>
  <si>
    <t>Reparaţii curente</t>
  </si>
  <si>
    <t>20.02</t>
  </si>
  <si>
    <t>Bunuri de natura ob. de inv.</t>
  </si>
  <si>
    <t>20.05</t>
  </si>
  <si>
    <t>Alte obiecte de inventar</t>
  </si>
  <si>
    <t>20.05.30</t>
  </si>
  <si>
    <t>Deplasări, detaşări, transferări</t>
  </si>
  <si>
    <t>20.06</t>
  </si>
  <si>
    <t>Deplasări interne, detaşări, transferări</t>
  </si>
  <si>
    <t>20.06.01</t>
  </si>
  <si>
    <t>deplasări în străinătate</t>
  </si>
  <si>
    <t>20.06.02</t>
  </si>
  <si>
    <t>Cărţi, publicaţii şi mat. docum.</t>
  </si>
  <si>
    <t>20.11</t>
  </si>
  <si>
    <t>Consultanţă şi expertiză</t>
  </si>
  <si>
    <t>20.12</t>
  </si>
  <si>
    <t>Pregătire profesională</t>
  </si>
  <si>
    <t>20.13</t>
  </si>
  <si>
    <t>Protecţia muncii</t>
  </si>
  <si>
    <t>20.14</t>
  </si>
  <si>
    <t>Cheltuieli judiciare si extrajudiciare</t>
  </si>
  <si>
    <t>Alte cheltuieli</t>
  </si>
  <si>
    <t>20.30</t>
  </si>
  <si>
    <t>chirii</t>
  </si>
  <si>
    <t>20.30.04</t>
  </si>
  <si>
    <t>alte cheltuieli cu bunuri şi servicii</t>
  </si>
  <si>
    <t>20.30.30</t>
  </si>
  <si>
    <t>- Cheltuieli de capital</t>
  </si>
  <si>
    <t>70</t>
  </si>
  <si>
    <t>- ACTIVE NEFINANCIARE</t>
  </si>
  <si>
    <t>71</t>
  </si>
  <si>
    <t>Active fixe</t>
  </si>
  <si>
    <t>71.01</t>
  </si>
  <si>
    <t>Construcţii</t>
  </si>
  <si>
    <t>71.01.01</t>
  </si>
  <si>
    <t>Maşini, echipamente şi mijloace de transport</t>
  </si>
  <si>
    <t>71.01.02</t>
  </si>
  <si>
    <t>Mobilier, aparatură birotică şi alte</t>
  </si>
  <si>
    <t>71.01.03</t>
  </si>
  <si>
    <t>active corporale</t>
  </si>
  <si>
    <t>Alte active fixe (inclusiv rep. cap.)</t>
  </si>
  <si>
    <t>71.01.30</t>
  </si>
  <si>
    <t>Reparatii capitale aferente activelor fixe</t>
  </si>
  <si>
    <t>SOLD TOTAL</t>
  </si>
  <si>
    <t>- personal</t>
  </si>
  <si>
    <t>- materiale</t>
  </si>
  <si>
    <t>- asistenţă socială</t>
  </si>
  <si>
    <t>- capital</t>
  </si>
  <si>
    <t>DIRECTOR</t>
  </si>
  <si>
    <t>CONTABIL SEF</t>
  </si>
  <si>
    <t>GABRIELA-ADRIANA CONSTANTINESCU</t>
  </si>
  <si>
    <t>Tichete de vacanta</t>
  </si>
  <si>
    <t>10.02.06</t>
  </si>
  <si>
    <t>data de 31.01.2018</t>
  </si>
  <si>
    <t>ZVETLANA-ILEANA PREOTEASA</t>
  </si>
  <si>
    <t>DIRECTOR GENERAL</t>
  </si>
  <si>
    <t>data de 28.02.2018</t>
  </si>
  <si>
    <t>Contributia asiguratorie pt. munca</t>
  </si>
  <si>
    <t>10.03.07</t>
  </si>
  <si>
    <t>ALTE CHELTUIELI</t>
  </si>
  <si>
    <t>Sume aferente persoanelor cu handicap neincadrate</t>
  </si>
  <si>
    <t>59.40.</t>
  </si>
  <si>
    <t>data de 31.03.2018</t>
  </si>
  <si>
    <t>data de 30.04.2018</t>
  </si>
  <si>
    <t>PLĂŢI EFECTUATE ÎN ANII PRECEDENŢI ŞI RECUPERATE ÎN ANUL CURENT              (cod 85.01)</t>
  </si>
  <si>
    <t>TITLUL XIX PLĂŢI EFECTUATE ÎN ANII PRECEDENŢI ŞI RECUPERATE ÎN ANUL CURENT (cod 85.01)</t>
  </si>
  <si>
    <t>Plăţi efectuate în anii precedenţi şi recuperate în anul curent ( cod.85.01.01)</t>
  </si>
  <si>
    <t>Plăţi efectuate în anii precedenţi  şi recuperate în anul curent în secţiunea de funcţionare a bugetului  local</t>
  </si>
  <si>
    <t>85.01.01</t>
  </si>
  <si>
    <t>data de 31.05.2018</t>
  </si>
  <si>
    <t>data de 30.06.2018</t>
  </si>
  <si>
    <t>data de 31.07.2018</t>
  </si>
  <si>
    <t>Prevederi bugetare</t>
  </si>
  <si>
    <t>anuale</t>
  </si>
  <si>
    <t>Incasari realizate/Cheltuieli efectuate</t>
  </si>
  <si>
    <t>(plăţi)</t>
  </si>
  <si>
    <t>Credite bugetare angajate</t>
  </si>
  <si>
    <t>mii lei</t>
  </si>
  <si>
    <t xml:space="preserve">Diferenta de realizat/ de efectuat </t>
  </si>
  <si>
    <t>Grad de realizare</t>
  </si>
  <si>
    <t>%</t>
  </si>
  <si>
    <t>data de 31.08.2018</t>
  </si>
  <si>
    <t>data de 30.09.2018</t>
  </si>
  <si>
    <t>RAMONA IOANA MEZEI</t>
  </si>
  <si>
    <t>data de 31.10.2018</t>
  </si>
  <si>
    <t>Mobilier, aparatură birotică şi alte active corporale</t>
  </si>
  <si>
    <t>data de 30.11.2018</t>
  </si>
  <si>
    <t>data de 31.12.2018</t>
  </si>
  <si>
    <t>indemnizatie de hrana</t>
  </si>
  <si>
    <t>10.01.17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</si>
</sst>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10"/>
      <name val="Roman"/>
      <family val="1"/>
      <charset val="255"/>
    </font>
    <font>
      <sz val="11"/>
      <name val="Arial"/>
      <family val="2"/>
    </font>
    <font>
      <sz val="12"/>
      <name val="Arial"/>
      <family val="2"/>
    </font>
    <font>
      <b/>
      <u/>
      <sz val="12"/>
      <name val="Times New Roman"/>
      <family val="1"/>
      <charset val="238"/>
    </font>
    <font>
      <b/>
      <u/>
      <vertAlign val="superscript"/>
      <sz val="12"/>
      <name val="Times New Roman"/>
      <family val="1"/>
      <charset val="238"/>
    </font>
    <font>
      <b/>
      <sz val="12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0" fillId="0" borderId="0" xfId="0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8" fillId="0" borderId="0" xfId="0" applyFont="1"/>
    <xf numFmtId="0" fontId="5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vertical="top" wrapText="1"/>
    </xf>
    <xf numFmtId="0" fontId="0" fillId="0" borderId="7" xfId="0" applyBorder="1" applyAlignment="1">
      <alignment horizontal="left"/>
    </xf>
    <xf numFmtId="3" fontId="5" fillId="0" borderId="7" xfId="0" applyNumberFormat="1" applyFont="1" applyBorder="1" applyAlignment="1"/>
    <xf numFmtId="3" fontId="9" fillId="0" borderId="7" xfId="0" applyNumberFormat="1" applyFont="1" applyBorder="1" applyAlignment="1"/>
    <xf numFmtId="3" fontId="10" fillId="0" borderId="7" xfId="0" applyNumberFormat="1" applyFont="1" applyBorder="1" applyAlignment="1"/>
    <xf numFmtId="3" fontId="0" fillId="0" borderId="7" xfId="0" applyNumberFormat="1" applyBorder="1" applyAlignment="1"/>
    <xf numFmtId="0" fontId="11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 wrapText="1"/>
    </xf>
    <xf numFmtId="0" fontId="13" fillId="0" borderId="4" xfId="0" applyFont="1" applyBorder="1" applyAlignment="1">
      <alignment vertical="top" wrapText="1"/>
    </xf>
    <xf numFmtId="0" fontId="13" fillId="0" borderId="3" xfId="0" applyFont="1" applyBorder="1" applyAlignment="1">
      <alignment horizontal="right" vertical="top" wrapText="1"/>
    </xf>
    <xf numFmtId="3" fontId="13" fillId="0" borderId="3" xfId="0" applyNumberFormat="1" applyFont="1" applyBorder="1" applyAlignment="1">
      <alignment horizontal="right" vertical="top" wrapText="1"/>
    </xf>
    <xf numFmtId="3" fontId="13" fillId="0" borderId="3" xfId="0" applyNumberFormat="1" applyFont="1" applyBorder="1" applyAlignment="1">
      <alignment horizontal="right" wrapText="1"/>
    </xf>
    <xf numFmtId="3" fontId="13" fillId="0" borderId="8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vertical="top" wrapText="1"/>
    </xf>
    <xf numFmtId="3" fontId="5" fillId="0" borderId="9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 wrapText="1"/>
    </xf>
    <xf numFmtId="3" fontId="5" fillId="0" borderId="7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0" fontId="0" fillId="0" borderId="0" xfId="0" applyAlignment="1"/>
    <xf numFmtId="0" fontId="5" fillId="0" borderId="3" xfId="0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vertical="top" wrapText="1"/>
    </xf>
    <xf numFmtId="3" fontId="5" fillId="0" borderId="4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5" fillId="0" borderId="0" xfId="0" applyFont="1"/>
    <xf numFmtId="0" fontId="3" fillId="0" borderId="0" xfId="0" applyFont="1"/>
    <xf numFmtId="0" fontId="14" fillId="0" borderId="0" xfId="0" applyFont="1"/>
    <xf numFmtId="3" fontId="5" fillId="0" borderId="6" xfId="0" applyNumberFormat="1" applyFont="1" applyBorder="1" applyAlignment="1">
      <alignment horizontal="left" vertical="top" wrapText="1"/>
    </xf>
    <xf numFmtId="3" fontId="0" fillId="0" borderId="7" xfId="0" applyNumberFormat="1" applyBorder="1" applyAlignment="1">
      <alignment horizontal="left"/>
    </xf>
    <xf numFmtId="3" fontId="13" fillId="0" borderId="7" xfId="0" applyNumberFormat="1" applyFont="1" applyBorder="1" applyAlignment="1">
      <alignment horizontal="right" vertical="top" wrapText="1"/>
    </xf>
    <xf numFmtId="3" fontId="0" fillId="0" borderId="0" xfId="0" applyNumberFormat="1"/>
    <xf numFmtId="3" fontId="15" fillId="0" borderId="7" xfId="0" applyNumberFormat="1" applyFont="1" applyBorder="1" applyAlignment="1">
      <alignment horizontal="right"/>
    </xf>
    <xf numFmtId="2" fontId="0" fillId="0" borderId="0" xfId="0" applyNumberFormat="1"/>
    <xf numFmtId="0" fontId="13" fillId="0" borderId="6" xfId="0" applyFont="1" applyBorder="1" applyAlignment="1">
      <alignment wrapText="1"/>
    </xf>
    <xf numFmtId="0" fontId="0" fillId="0" borderId="4" xfId="0" applyBorder="1"/>
    <xf numFmtId="0" fontId="13" fillId="0" borderId="0" xfId="0" applyFont="1" applyAlignment="1">
      <alignment horizontal="right"/>
    </xf>
    <xf numFmtId="3" fontId="0" fillId="0" borderId="7" xfId="0" applyNumberFormat="1" applyBorder="1"/>
    <xf numFmtId="3" fontId="1" fillId="0" borderId="7" xfId="0" applyNumberFormat="1" applyFont="1" applyBorder="1"/>
    <xf numFmtId="3" fontId="0" fillId="0" borderId="6" xfId="0" applyNumberFormat="1" applyBorder="1"/>
    <xf numFmtId="3" fontId="0" fillId="0" borderId="4" xfId="0" applyNumberFormat="1" applyBorder="1"/>
    <xf numFmtId="3" fontId="0" fillId="0" borderId="7" xfId="0" applyNumberFormat="1" applyBorder="1" applyAlignment="1">
      <alignment vertical="top"/>
    </xf>
    <xf numFmtId="0" fontId="1" fillId="0" borderId="4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wrapText="1"/>
    </xf>
    <xf numFmtId="3" fontId="1" fillId="0" borderId="7" xfId="0" applyNumberFormat="1" applyFont="1" applyBorder="1" applyAlignment="1">
      <alignment vertical="top"/>
    </xf>
    <xf numFmtId="0" fontId="5" fillId="0" borderId="6" xfId="0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86"/>
  <sheetViews>
    <sheetView topLeftCell="A51" zoomScaleNormal="100" workbookViewId="0">
      <selection activeCell="F64" sqref="F64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138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95"/>
      <c r="B8" s="95"/>
      <c r="C8" s="8"/>
      <c r="D8" s="95"/>
      <c r="E8" s="97"/>
      <c r="F8" s="99" t="s">
        <v>6</v>
      </c>
    </row>
    <row r="9" spans="1:9" ht="21" customHeight="1" thickBot="1">
      <c r="A9" s="96"/>
      <c r="B9" s="96"/>
      <c r="C9" s="9"/>
      <c r="D9" s="96"/>
      <c r="E9" s="98"/>
      <c r="F9" s="100"/>
    </row>
    <row r="10" spans="1:9" ht="18" customHeight="1">
      <c r="A10" s="101" t="s">
        <v>7</v>
      </c>
      <c r="B10" s="101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102"/>
      <c r="B11" s="102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88"/>
      <c r="C13" s="90"/>
      <c r="D13" s="90">
        <f>SUM(D17:D19)</f>
        <v>0</v>
      </c>
      <c r="E13" s="90">
        <f>SUM(F13-D13)</f>
        <v>808000</v>
      </c>
      <c r="F13" s="90">
        <f>SUM(F17:F19)</f>
        <v>808000</v>
      </c>
      <c r="H13" s="16"/>
    </row>
    <row r="14" spans="1:9" ht="16.5" hidden="1" customHeight="1">
      <c r="A14" s="17" t="s">
        <v>20</v>
      </c>
      <c r="B14" s="89"/>
      <c r="C14" s="91"/>
      <c r="D14" s="91"/>
      <c r="E14" s="92"/>
      <c r="F14" s="91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6" ht="18" customHeight="1" thickBot="1">
      <c r="A17" s="21" t="s">
        <v>22</v>
      </c>
      <c r="B17" s="22" t="s">
        <v>23</v>
      </c>
      <c r="C17" s="22"/>
      <c r="D17" s="23"/>
      <c r="E17" s="23">
        <f>SUM(F17-D17)</f>
        <v>468000</v>
      </c>
      <c r="F17" s="23">
        <v>468000</v>
      </c>
    </row>
    <row r="18" spans="1:6" ht="16.5" thickBot="1">
      <c r="A18" s="24" t="s">
        <v>24</v>
      </c>
      <c r="B18" s="25" t="s">
        <v>25</v>
      </c>
      <c r="C18" s="25"/>
      <c r="D18" s="26"/>
      <c r="E18" s="27">
        <f>SUM(F18-D18)</f>
        <v>340000</v>
      </c>
      <c r="F18" s="26">
        <v>340000</v>
      </c>
    </row>
    <row r="19" spans="1:6" ht="16.5" thickBot="1">
      <c r="A19" s="17"/>
      <c r="B19" s="25" t="s">
        <v>26</v>
      </c>
      <c r="C19" s="25"/>
      <c r="D19" s="28"/>
      <c r="E19" s="29">
        <f>SUM(F19-D19)</f>
        <v>0</v>
      </c>
      <c r="F19" s="28"/>
    </row>
    <row r="20" spans="1:6" ht="18.75">
      <c r="A20" s="30" t="s">
        <v>27</v>
      </c>
      <c r="B20" s="93"/>
      <c r="C20" s="94">
        <f>SUM(C22+C65)</f>
        <v>0</v>
      </c>
      <c r="D20" s="94">
        <f>SUM(D22+D65)</f>
        <v>0</v>
      </c>
      <c r="E20" s="94">
        <f>SUM(E22+E65)</f>
        <v>568824</v>
      </c>
      <c r="F20" s="94">
        <f>SUM(F22+F65)</f>
        <v>568824</v>
      </c>
    </row>
    <row r="21" spans="1:6" ht="13.5" customHeight="1" thickBot="1">
      <c r="A21" s="17" t="s">
        <v>20</v>
      </c>
      <c r="B21" s="89"/>
      <c r="C21" s="91"/>
      <c r="D21" s="91"/>
      <c r="E21" s="91"/>
      <c r="F21" s="91"/>
    </row>
    <row r="22" spans="1:6" ht="19.5" thickBot="1">
      <c r="A22" s="31" t="s">
        <v>28</v>
      </c>
      <c r="B22" s="19" t="s">
        <v>29</v>
      </c>
      <c r="C22" s="20">
        <f>SUM(C23+C40)</f>
        <v>0</v>
      </c>
      <c r="D22" s="20">
        <f>SUM(D23+D40)</f>
        <v>0</v>
      </c>
      <c r="E22" s="20">
        <f>SUM(E23+E40)</f>
        <v>568824</v>
      </c>
      <c r="F22" s="20">
        <f>SUM(F23+F40)</f>
        <v>568824</v>
      </c>
    </row>
    <row r="23" spans="1:6" ht="30.6" customHeight="1" thickBot="1">
      <c r="A23" s="31" t="s">
        <v>30</v>
      </c>
      <c r="B23" s="32" t="s">
        <v>31</v>
      </c>
      <c r="C23" s="33">
        <f>SUM(C24+C32+C34)</f>
        <v>0</v>
      </c>
      <c r="D23" s="33">
        <f>SUM(D24+D34+D32)</f>
        <v>0</v>
      </c>
      <c r="E23" s="33">
        <f t="shared" ref="E23:E29" si="0">SUM(F23-D23)</f>
        <v>395783</v>
      </c>
      <c r="F23" s="33">
        <f>SUM(F24+F34+F32)</f>
        <v>395783</v>
      </c>
    </row>
    <row r="24" spans="1:6" ht="20.25" customHeight="1" thickBot="1">
      <c r="A24" s="31" t="s">
        <v>32</v>
      </c>
      <c r="B24" s="19" t="s">
        <v>33</v>
      </c>
      <c r="C24" s="33">
        <f>SUM(C25:C31)</f>
        <v>0</v>
      </c>
      <c r="D24" s="33">
        <f>SUM(D25:D31)</f>
        <v>0</v>
      </c>
      <c r="E24" s="33">
        <f t="shared" si="0"/>
        <v>318815</v>
      </c>
      <c r="F24" s="33">
        <f>SUM(F25:F31)</f>
        <v>318815</v>
      </c>
    </row>
    <row r="25" spans="1:6" ht="16.5" customHeight="1" thickBot="1">
      <c r="A25" s="17" t="s">
        <v>34</v>
      </c>
      <c r="B25" s="34" t="s">
        <v>35</v>
      </c>
      <c r="C25" s="35"/>
      <c r="D25" s="35"/>
      <c r="E25" s="35">
        <f t="shared" si="0"/>
        <v>311380</v>
      </c>
      <c r="F25" s="35">
        <v>311380</v>
      </c>
    </row>
    <row r="26" spans="1:6" ht="19.5" customHeight="1" thickBot="1">
      <c r="A26" s="17" t="s">
        <v>36</v>
      </c>
      <c r="B26" s="34" t="s">
        <v>37</v>
      </c>
      <c r="C26" s="35"/>
      <c r="D26" s="35"/>
      <c r="E26" s="35">
        <f t="shared" si="0"/>
        <v>545</v>
      </c>
      <c r="F26" s="35">
        <v>545</v>
      </c>
    </row>
    <row r="27" spans="1:6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6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6" ht="32.25" thickBot="1">
      <c r="A29" s="36" t="s">
        <v>42</v>
      </c>
      <c r="B29" s="37" t="s">
        <v>43</v>
      </c>
      <c r="C29" s="38"/>
      <c r="D29" s="38"/>
      <c r="E29" s="38">
        <f t="shared" si="0"/>
        <v>598</v>
      </c>
      <c r="F29" s="38">
        <v>598</v>
      </c>
    </row>
    <row r="30" spans="1:6" ht="16.5" thickBot="1">
      <c r="A30" s="17" t="s">
        <v>44</v>
      </c>
      <c r="B30" s="34" t="s">
        <v>45</v>
      </c>
      <c r="C30" s="35"/>
      <c r="D30" s="35"/>
      <c r="E30" s="39">
        <f>SUM(F30-D30)</f>
        <v>0</v>
      </c>
      <c r="F30" s="35">
        <v>0</v>
      </c>
    </row>
    <row r="31" spans="1:6" ht="16.5" thickBot="1">
      <c r="A31" s="17" t="s">
        <v>46</v>
      </c>
      <c r="B31" s="34" t="s">
        <v>47</v>
      </c>
      <c r="C31" s="35"/>
      <c r="D31" s="35"/>
      <c r="E31" s="40">
        <f>SUM(F31-D31)</f>
        <v>6292</v>
      </c>
      <c r="F31" s="35">
        <v>6292</v>
      </c>
    </row>
    <row r="32" spans="1:6" ht="16.5" thickBot="1">
      <c r="A32" s="41" t="s">
        <v>48</v>
      </c>
      <c r="B32" s="42">
        <v>10.02</v>
      </c>
      <c r="C32" s="43">
        <f>SUM(C33)</f>
        <v>0</v>
      </c>
      <c r="D32" s="44">
        <f>SUM(D33)</f>
        <v>0</v>
      </c>
      <c r="E32" s="45">
        <f>SUM(F33-D33)</f>
        <v>0</v>
      </c>
      <c r="F32" s="44">
        <f>SUM(F33)</f>
        <v>0</v>
      </c>
    </row>
    <row r="33" spans="1:6" ht="16.5" thickBot="1">
      <c r="A33" s="17" t="s">
        <v>49</v>
      </c>
      <c r="B33" s="34" t="s">
        <v>50</v>
      </c>
      <c r="C33" s="46">
        <v>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31" t="s">
        <v>51</v>
      </c>
      <c r="B34" s="19" t="s">
        <v>52</v>
      </c>
      <c r="C34" s="33">
        <f>SUM(C35:C39)</f>
        <v>0</v>
      </c>
      <c r="D34" s="33">
        <f>SUM(D35:D39)</f>
        <v>0</v>
      </c>
      <c r="E34" s="33">
        <f t="shared" ref="E34:E39" si="1">SUM(F34-D34)</f>
        <v>76968</v>
      </c>
      <c r="F34" s="33">
        <f>SUM(F35:F39)</f>
        <v>76968</v>
      </c>
    </row>
    <row r="35" spans="1:6" ht="16.5" thickBot="1">
      <c r="A35" s="17" t="s">
        <v>53</v>
      </c>
      <c r="B35" s="34" t="s">
        <v>54</v>
      </c>
      <c r="C35" s="46"/>
      <c r="D35" s="35"/>
      <c r="E35" s="35">
        <f t="shared" si="1"/>
        <v>51019</v>
      </c>
      <c r="F35" s="35">
        <v>51019</v>
      </c>
    </row>
    <row r="36" spans="1:6" ht="16.5" thickBot="1">
      <c r="A36" s="17" t="s">
        <v>55</v>
      </c>
      <c r="B36" s="34" t="s">
        <v>56</v>
      </c>
      <c r="C36" s="46"/>
      <c r="D36" s="35"/>
      <c r="E36" s="35">
        <f t="shared" si="1"/>
        <v>1563</v>
      </c>
      <c r="F36" s="35">
        <v>1563</v>
      </c>
    </row>
    <row r="37" spans="1:6" ht="18.75" customHeight="1" thickBot="1">
      <c r="A37" s="17" t="s">
        <v>57</v>
      </c>
      <c r="B37" s="34" t="s">
        <v>58</v>
      </c>
      <c r="C37" s="46"/>
      <c r="D37" s="35"/>
      <c r="E37" s="35">
        <f t="shared" si="1"/>
        <v>16653</v>
      </c>
      <c r="F37" s="35">
        <v>16653</v>
      </c>
    </row>
    <row r="38" spans="1:6" ht="30" customHeight="1" thickBot="1">
      <c r="A38" s="36" t="s">
        <v>59</v>
      </c>
      <c r="B38" s="48" t="s">
        <v>60</v>
      </c>
      <c r="C38" s="38"/>
      <c r="D38" s="38"/>
      <c r="E38" s="38">
        <f t="shared" si="1"/>
        <v>518</v>
      </c>
      <c r="F38" s="38">
        <v>518</v>
      </c>
    </row>
    <row r="39" spans="1:6" ht="15" customHeight="1" thickBot="1">
      <c r="A39" s="17" t="s">
        <v>61</v>
      </c>
      <c r="B39" s="34" t="s">
        <v>62</v>
      </c>
      <c r="C39" s="46"/>
      <c r="D39" s="35"/>
      <c r="E39" s="35">
        <f t="shared" si="1"/>
        <v>7215</v>
      </c>
      <c r="F39" s="35">
        <v>7215</v>
      </c>
    </row>
    <row r="40" spans="1:6" ht="16.5" thickBot="1">
      <c r="A40" s="31" t="s">
        <v>63</v>
      </c>
      <c r="B40" s="19" t="s">
        <v>64</v>
      </c>
      <c r="C40" s="33">
        <f>SUM(C41+C51+C52+C54+C57+C58+C59+C60+C61+C62)</f>
        <v>0</v>
      </c>
      <c r="D40" s="33">
        <f>SUM(D41+D51+D52+D54+D57+D58+D59+D60+D61+D62)</f>
        <v>0</v>
      </c>
      <c r="E40" s="33">
        <f>SUM(E41+E51+E52+E54+E57+E58+E59+E60+E61+E62)</f>
        <v>173041</v>
      </c>
      <c r="F40" s="33">
        <f>SUM(F41+F51+F52+F54+F57+F58+F59+F60+F61+F62)</f>
        <v>173041</v>
      </c>
    </row>
    <row r="41" spans="1:6" ht="16.5" thickBot="1">
      <c r="A41" s="31" t="s">
        <v>65</v>
      </c>
      <c r="B41" s="19" t="s">
        <v>66</v>
      </c>
      <c r="C41" s="33">
        <f>SUM(C42:C50)</f>
        <v>0</v>
      </c>
      <c r="D41" s="33">
        <f>SUM(D42:D50)</f>
        <v>0</v>
      </c>
      <c r="E41" s="33">
        <f>SUM(E42:E50)</f>
        <v>161666</v>
      </c>
      <c r="F41" s="33">
        <f>SUM(F42:F50)</f>
        <v>161666</v>
      </c>
    </row>
    <row r="42" spans="1:6" ht="16.5" thickBot="1">
      <c r="A42" s="17" t="s">
        <v>67</v>
      </c>
      <c r="B42" s="34" t="s">
        <v>68</v>
      </c>
      <c r="C42" s="46"/>
      <c r="D42" s="35"/>
      <c r="E42" s="35">
        <f t="shared" ref="E42:E67" si="2">SUM(F42-D42)</f>
        <v>0</v>
      </c>
      <c r="F42" s="35">
        <v>0</v>
      </c>
    </row>
    <row r="43" spans="1:6" ht="16.5" thickBot="1">
      <c r="A43" s="17" t="s">
        <v>69</v>
      </c>
      <c r="B43" s="34" t="s">
        <v>70</v>
      </c>
      <c r="C43" s="46"/>
      <c r="D43" s="35"/>
      <c r="E43" s="35">
        <f t="shared" si="2"/>
        <v>0</v>
      </c>
      <c r="F43" s="35">
        <v>0</v>
      </c>
    </row>
    <row r="44" spans="1:6" ht="16.5" thickBot="1">
      <c r="A44" s="17" t="s">
        <v>71</v>
      </c>
      <c r="B44" s="34" t="s">
        <v>72</v>
      </c>
      <c r="C44" s="46"/>
      <c r="D44" s="35"/>
      <c r="E44" s="35">
        <f t="shared" si="2"/>
        <v>72985</v>
      </c>
      <c r="F44" s="35">
        <v>72985</v>
      </c>
    </row>
    <row r="45" spans="1:6" ht="16.5" thickBot="1">
      <c r="A45" s="17" t="s">
        <v>73</v>
      </c>
      <c r="B45" s="34" t="s">
        <v>74</v>
      </c>
      <c r="C45" s="46"/>
      <c r="D45" s="35"/>
      <c r="E45" s="35">
        <f t="shared" si="2"/>
        <v>1462</v>
      </c>
      <c r="F45" s="35">
        <v>1462</v>
      </c>
    </row>
    <row r="46" spans="1:6" ht="16.5" thickBot="1">
      <c r="A46" s="17" t="s">
        <v>75</v>
      </c>
      <c r="B46" s="34" t="s">
        <v>76</v>
      </c>
      <c r="C46" s="46"/>
      <c r="D46" s="35"/>
      <c r="E46" s="35">
        <f>SUM(F46-D46)</f>
        <v>0</v>
      </c>
      <c r="F46" s="35">
        <v>0</v>
      </c>
    </row>
    <row r="47" spans="1:6" ht="16.5" thickBot="1">
      <c r="A47" s="17" t="s">
        <v>77</v>
      </c>
      <c r="B47" s="34" t="s">
        <v>78</v>
      </c>
      <c r="C47" s="46"/>
      <c r="D47" s="35"/>
      <c r="E47" s="35"/>
      <c r="F47" s="35"/>
    </row>
    <row r="48" spans="1:6" ht="30.6" customHeight="1" thickBot="1">
      <c r="A48" s="36" t="s">
        <v>79</v>
      </c>
      <c r="B48" s="48" t="s">
        <v>80</v>
      </c>
      <c r="C48" s="38"/>
      <c r="D48" s="49"/>
      <c r="E48" s="38">
        <f t="shared" si="2"/>
        <v>19763</v>
      </c>
      <c r="F48" s="49">
        <v>19763</v>
      </c>
    </row>
    <row r="49" spans="1:6" ht="18.75" customHeight="1" thickBot="1">
      <c r="A49" s="36" t="s">
        <v>81</v>
      </c>
      <c r="B49" s="37" t="s">
        <v>82</v>
      </c>
      <c r="C49" s="50"/>
      <c r="D49" s="38"/>
      <c r="E49" s="38">
        <f t="shared" si="2"/>
        <v>0</v>
      </c>
      <c r="F49" s="38">
        <v>0</v>
      </c>
    </row>
    <row r="50" spans="1:6" ht="15.75" customHeight="1" thickBot="1">
      <c r="A50" s="17" t="s">
        <v>83</v>
      </c>
      <c r="B50" s="34" t="s">
        <v>84</v>
      </c>
      <c r="C50" s="46"/>
      <c r="D50" s="35"/>
      <c r="E50" s="35">
        <f t="shared" si="2"/>
        <v>67456</v>
      </c>
      <c r="F50" s="35">
        <v>67456</v>
      </c>
    </row>
    <row r="51" spans="1:6" s="54" customFormat="1" ht="15.95" customHeight="1" thickBot="1">
      <c r="A51" s="51" t="s">
        <v>85</v>
      </c>
      <c r="B51" s="52" t="s">
        <v>86</v>
      </c>
      <c r="C51" s="53"/>
      <c r="D51" s="53"/>
      <c r="E51" s="53">
        <f t="shared" si="2"/>
        <v>0</v>
      </c>
      <c r="F51" s="53">
        <v>0</v>
      </c>
    </row>
    <row r="52" spans="1:6" ht="16.5" thickBot="1">
      <c r="A52" s="51" t="s">
        <v>87</v>
      </c>
      <c r="B52" s="52" t="s">
        <v>88</v>
      </c>
      <c r="C52" s="53">
        <f>C53</f>
        <v>0</v>
      </c>
      <c r="D52" s="53">
        <f>SUM(D53)</f>
        <v>0</v>
      </c>
      <c r="E52" s="53">
        <f t="shared" si="2"/>
        <v>0</v>
      </c>
      <c r="F52" s="53">
        <f>SUM(F53)</f>
        <v>0</v>
      </c>
    </row>
    <row r="53" spans="1:6" ht="16.5" thickBot="1">
      <c r="A53" s="17" t="s">
        <v>89</v>
      </c>
      <c r="B53" s="34" t="s">
        <v>90</v>
      </c>
      <c r="C53" s="46"/>
      <c r="D53" s="46"/>
      <c r="E53" s="46">
        <f t="shared" si="2"/>
        <v>0</v>
      </c>
      <c r="F53" s="46">
        <v>0</v>
      </c>
    </row>
    <row r="54" spans="1:6" ht="18" customHeight="1" thickBot="1">
      <c r="A54" s="31" t="s">
        <v>91</v>
      </c>
      <c r="B54" s="19" t="s">
        <v>92</v>
      </c>
      <c r="C54" s="20">
        <f>SUM(C55+C56)</f>
        <v>0</v>
      </c>
      <c r="D54" s="20">
        <f>SUM(D55:D56)</f>
        <v>0</v>
      </c>
      <c r="E54" s="20">
        <f t="shared" si="2"/>
        <v>210</v>
      </c>
      <c r="F54" s="20">
        <f>SUM(F55:F56)</f>
        <v>210</v>
      </c>
    </row>
    <row r="55" spans="1:6" ht="18.75" customHeight="1" thickBot="1">
      <c r="A55" s="17" t="s">
        <v>93</v>
      </c>
      <c r="B55" s="34" t="s">
        <v>94</v>
      </c>
      <c r="C55" s="46"/>
      <c r="D55" s="46"/>
      <c r="E55" s="46">
        <f t="shared" si="2"/>
        <v>210</v>
      </c>
      <c r="F55" s="46">
        <v>210</v>
      </c>
    </row>
    <row r="56" spans="1:6" ht="16.5" thickBot="1">
      <c r="A56" s="17" t="s">
        <v>95</v>
      </c>
      <c r="B56" s="34" t="s">
        <v>96</v>
      </c>
      <c r="C56" s="46"/>
      <c r="D56" s="46"/>
      <c r="E56" s="46">
        <f>SUM(F56-D56)</f>
        <v>0</v>
      </c>
      <c r="F56" s="46">
        <v>0</v>
      </c>
    </row>
    <row r="57" spans="1:6" ht="16.5" thickBot="1">
      <c r="A57" s="31" t="s">
        <v>97</v>
      </c>
      <c r="B57" s="19" t="s">
        <v>98</v>
      </c>
      <c r="C57" s="20"/>
      <c r="D57" s="20"/>
      <c r="E57" s="20">
        <f>SUM(F57-D57)</f>
        <v>0</v>
      </c>
      <c r="F57" s="20">
        <v>0</v>
      </c>
    </row>
    <row r="58" spans="1:6" ht="16.5" thickBot="1">
      <c r="A58" s="31" t="s">
        <v>99</v>
      </c>
      <c r="B58" s="19" t="s">
        <v>100</v>
      </c>
      <c r="C58" s="20"/>
      <c r="D58" s="33"/>
      <c r="E58" s="20">
        <f>SUM(F58-D58)</f>
        <v>0</v>
      </c>
      <c r="F58" s="33">
        <v>0</v>
      </c>
    </row>
    <row r="59" spans="1:6" ht="16.5" thickBot="1">
      <c r="A59" s="31" t="s">
        <v>101</v>
      </c>
      <c r="B59" s="19" t="s">
        <v>102</v>
      </c>
      <c r="C59" s="20"/>
      <c r="D59" s="33"/>
      <c r="E59" s="20">
        <f t="shared" si="2"/>
        <v>0</v>
      </c>
      <c r="F59" s="33">
        <v>0</v>
      </c>
    </row>
    <row r="60" spans="1:6" ht="16.5" thickBot="1">
      <c r="A60" s="31" t="s">
        <v>103</v>
      </c>
      <c r="B60" s="19" t="s">
        <v>104</v>
      </c>
      <c r="C60" s="20"/>
      <c r="D60" s="33"/>
      <c r="E60" s="20">
        <f t="shared" si="2"/>
        <v>2368</v>
      </c>
      <c r="F60" s="33">
        <v>2368</v>
      </c>
    </row>
    <row r="61" spans="1:6" ht="32.25" thickBot="1">
      <c r="A61" s="31" t="s">
        <v>105</v>
      </c>
      <c r="B61" s="19">
        <v>20.25</v>
      </c>
      <c r="C61" s="20"/>
      <c r="D61" s="33"/>
      <c r="E61" s="20"/>
      <c r="F61" s="33"/>
    </row>
    <row r="62" spans="1:6" ht="16.5" thickBot="1">
      <c r="A62" s="31" t="s">
        <v>106</v>
      </c>
      <c r="B62" s="19" t="s">
        <v>107</v>
      </c>
      <c r="C62" s="20">
        <f>SUM(C63+C64)</f>
        <v>0</v>
      </c>
      <c r="D62" s="20">
        <f>SUM(D63:D64)</f>
        <v>0</v>
      </c>
      <c r="E62" s="20">
        <f t="shared" si="2"/>
        <v>8797</v>
      </c>
      <c r="F62" s="20">
        <f>SUM(F63:F64)</f>
        <v>8797</v>
      </c>
    </row>
    <row r="63" spans="1:6" ht="16.5" thickBot="1">
      <c r="A63" s="17" t="s">
        <v>108</v>
      </c>
      <c r="B63" s="34" t="s">
        <v>109</v>
      </c>
      <c r="C63" s="46"/>
      <c r="D63" s="46"/>
      <c r="E63" s="46">
        <f>SUM(F63-D63)</f>
        <v>0</v>
      </c>
      <c r="F63" s="46">
        <v>0</v>
      </c>
    </row>
    <row r="64" spans="1:6" ht="16.5" thickBot="1">
      <c r="A64" s="17" t="s">
        <v>110</v>
      </c>
      <c r="B64" s="34" t="s">
        <v>111</v>
      </c>
      <c r="C64" s="46"/>
      <c r="D64" s="46"/>
      <c r="E64" s="46">
        <f t="shared" si="2"/>
        <v>8797</v>
      </c>
      <c r="F64" s="46">
        <f>5056+3741</f>
        <v>8797</v>
      </c>
    </row>
    <row r="65" spans="1:9" ht="16.5" thickBot="1">
      <c r="A65" s="31" t="s">
        <v>112</v>
      </c>
      <c r="B65" s="19" t="s">
        <v>113</v>
      </c>
      <c r="C65" s="20">
        <f>C66</f>
        <v>0</v>
      </c>
      <c r="D65" s="20">
        <f>SUM(D66)</f>
        <v>0</v>
      </c>
      <c r="E65" s="20">
        <f t="shared" si="2"/>
        <v>0</v>
      </c>
      <c r="F65" s="20">
        <f>SUM(F66)</f>
        <v>0</v>
      </c>
    </row>
    <row r="66" spans="1:9" ht="16.5" thickBot="1">
      <c r="A66" s="31" t="s">
        <v>114</v>
      </c>
      <c r="B66" s="19" t="s">
        <v>115</v>
      </c>
      <c r="C66" s="20">
        <f>C67</f>
        <v>0</v>
      </c>
      <c r="D66" s="20">
        <f>SUM(D67)</f>
        <v>0</v>
      </c>
      <c r="E66" s="20">
        <f t="shared" si="2"/>
        <v>0</v>
      </c>
      <c r="F66" s="20">
        <f>SUM(F67)</f>
        <v>0</v>
      </c>
    </row>
    <row r="67" spans="1:9" ht="16.5" thickBot="1">
      <c r="A67" s="31" t="s">
        <v>116</v>
      </c>
      <c r="B67" s="19" t="s">
        <v>117</v>
      </c>
      <c r="C67" s="20">
        <f>SUM(C68:C73)</f>
        <v>0</v>
      </c>
      <c r="D67" s="20">
        <f>SUM(D68:D73)</f>
        <v>0</v>
      </c>
      <c r="E67" s="20">
        <f t="shared" si="2"/>
        <v>0</v>
      </c>
      <c r="F67" s="20">
        <f>SUM(F68:F73)</f>
        <v>0</v>
      </c>
    </row>
    <row r="68" spans="1:9" ht="16.5" thickBot="1">
      <c r="A68" s="17" t="s">
        <v>118</v>
      </c>
      <c r="B68" s="34" t="s">
        <v>119</v>
      </c>
      <c r="C68" s="46"/>
      <c r="D68" s="46"/>
      <c r="E68" s="46">
        <f>SUM(F68-D68)</f>
        <v>0</v>
      </c>
      <c r="F68" s="46"/>
    </row>
    <row r="69" spans="1:9" ht="31.5" customHeight="1" thickBot="1">
      <c r="A69" s="17" t="s">
        <v>120</v>
      </c>
      <c r="B69" s="55" t="s">
        <v>121</v>
      </c>
      <c r="C69" s="35"/>
      <c r="D69" s="35"/>
      <c r="E69" s="35">
        <f>SUM(F69-D69)</f>
        <v>0</v>
      </c>
      <c r="F69" s="35">
        <v>0</v>
      </c>
    </row>
    <row r="70" spans="1:9" ht="15.75">
      <c r="A70" s="24" t="s">
        <v>122</v>
      </c>
      <c r="B70" s="84" t="s">
        <v>123</v>
      </c>
      <c r="C70" s="40"/>
      <c r="D70" s="86"/>
      <c r="E70" s="56"/>
      <c r="F70" s="86"/>
    </row>
    <row r="71" spans="1:9" ht="14.1" customHeight="1" thickBot="1">
      <c r="A71" s="17" t="s">
        <v>124</v>
      </c>
      <c r="B71" s="85"/>
      <c r="C71" s="57"/>
      <c r="D71" s="87"/>
      <c r="E71" s="58"/>
      <c r="F71" s="87"/>
    </row>
    <row r="72" spans="1:9" ht="21" customHeight="1" thickBot="1">
      <c r="A72" s="17" t="s">
        <v>125</v>
      </c>
      <c r="B72" s="34" t="s">
        <v>126</v>
      </c>
      <c r="C72" s="46"/>
      <c r="D72" s="46">
        <v>0</v>
      </c>
      <c r="E72" s="46">
        <f>SUM(F72-D72)</f>
        <v>0</v>
      </c>
      <c r="F72" s="46">
        <v>0</v>
      </c>
      <c r="I72">
        <v>37212</v>
      </c>
    </row>
    <row r="73" spans="1:9" ht="32.25" thickBot="1">
      <c r="A73" s="17" t="s">
        <v>127</v>
      </c>
      <c r="B73" s="34">
        <v>71.03</v>
      </c>
      <c r="C73" s="46"/>
      <c r="D73" s="46"/>
      <c r="E73" s="46"/>
      <c r="F73" s="46"/>
    </row>
    <row r="74" spans="1:9" ht="16.5" thickBot="1">
      <c r="A74" s="17"/>
      <c r="B74" s="55"/>
      <c r="C74" s="55"/>
      <c r="D74" s="35"/>
      <c r="E74" s="35"/>
      <c r="F74" s="35"/>
    </row>
    <row r="75" spans="1:9" ht="16.5" thickBot="1">
      <c r="A75" s="31" t="s">
        <v>128</v>
      </c>
      <c r="B75" s="34"/>
      <c r="C75" s="20"/>
      <c r="D75" s="20">
        <f>SUM(D13-D20)</f>
        <v>0</v>
      </c>
      <c r="E75" s="20">
        <f>SUM(E13-E20)</f>
        <v>239176</v>
      </c>
      <c r="F75" s="20">
        <f>SUM(F13-F20)</f>
        <v>239176</v>
      </c>
      <c r="G75" s="59"/>
    </row>
    <row r="76" spans="1:9" ht="16.5" thickBot="1">
      <c r="A76" s="17" t="s">
        <v>20</v>
      </c>
      <c r="B76" s="34"/>
      <c r="C76" s="34"/>
      <c r="D76" s="46"/>
      <c r="E76" s="46"/>
      <c r="F76" s="46"/>
    </row>
    <row r="77" spans="1:9" ht="16.5" thickBot="1">
      <c r="A77" s="17" t="s">
        <v>129</v>
      </c>
      <c r="B77" s="34"/>
      <c r="C77" s="34"/>
      <c r="D77" s="46">
        <f>SUM(D17-D23)</f>
        <v>0</v>
      </c>
      <c r="E77" s="46">
        <f>SUM(E17-E23)</f>
        <v>72217</v>
      </c>
      <c r="F77" s="46">
        <f>SUM(F17-F23)</f>
        <v>72217</v>
      </c>
    </row>
    <row r="78" spans="1:9" ht="16.5" thickBot="1">
      <c r="A78" s="17" t="s">
        <v>130</v>
      </c>
      <c r="B78" s="34"/>
      <c r="C78" s="34"/>
      <c r="D78" s="46">
        <f>SUM(D18-D40)</f>
        <v>0</v>
      </c>
      <c r="E78" s="46">
        <f>SUM(E18-E40)</f>
        <v>166959</v>
      </c>
      <c r="F78" s="46">
        <f>SUM(F18-F40)</f>
        <v>166959</v>
      </c>
    </row>
    <row r="79" spans="1:9" ht="16.5" thickBot="1">
      <c r="A79" s="17" t="s">
        <v>131</v>
      </c>
      <c r="B79" s="34"/>
      <c r="C79" s="34"/>
      <c r="D79" s="20"/>
      <c r="E79" s="20"/>
      <c r="F79" s="46"/>
    </row>
    <row r="80" spans="1:9" ht="16.5" thickBot="1">
      <c r="A80" s="17" t="s">
        <v>132</v>
      </c>
      <c r="B80" s="34"/>
      <c r="C80" s="34"/>
      <c r="D80" s="46">
        <f>SUM(D19-D65)</f>
        <v>0</v>
      </c>
      <c r="E80" s="46">
        <f>SUM(F80-D80)</f>
        <v>0</v>
      </c>
      <c r="F80" s="46">
        <f>SUM(F19-F65)</f>
        <v>0</v>
      </c>
    </row>
    <row r="81" spans="1:5" ht="15.75">
      <c r="A81" s="60"/>
    </row>
    <row r="84" spans="1:5">
      <c r="A84" s="61" t="s">
        <v>133</v>
      </c>
      <c r="E84" s="61" t="s">
        <v>134</v>
      </c>
    </row>
    <row r="86" spans="1:5">
      <c r="A86" s="1" t="s">
        <v>139</v>
      </c>
      <c r="E86" s="62" t="s">
        <v>135</v>
      </c>
    </row>
  </sheetData>
  <mergeCells count="20"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  <mergeCell ref="B70:B71"/>
    <mergeCell ref="D70:D71"/>
    <mergeCell ref="F70:F71"/>
    <mergeCell ref="B13:B14"/>
    <mergeCell ref="C13:C14"/>
    <mergeCell ref="D13:D14"/>
    <mergeCell ref="E13:E14"/>
    <mergeCell ref="F13:F14"/>
    <mergeCell ref="B20:B21"/>
    <mergeCell ref="C20:C21"/>
  </mergeCells>
  <pageMargins left="0.75" right="0.75" top="1" bottom="1" header="0.5" footer="0.5"/>
  <pageSetup paperSize="9" scale="79" orientation="portrait" r:id="rId1"/>
  <headerFooter alignWithMargins="0"/>
  <rowBreaks count="1" manualBreakCount="1">
    <brk id="5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I94"/>
  <sheetViews>
    <sheetView topLeftCell="A15" zoomScaleNormal="100" workbookViewId="0">
      <selection activeCell="A68" sqref="A68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  <col min="9" max="9" width="17.140625" bestFit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167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95"/>
      <c r="B8" s="95"/>
      <c r="C8" s="8"/>
      <c r="D8" s="95"/>
      <c r="E8" s="97"/>
      <c r="F8" s="99" t="s">
        <v>6</v>
      </c>
    </row>
    <row r="9" spans="1:9" ht="21" customHeight="1" thickBot="1">
      <c r="A9" s="96"/>
      <c r="B9" s="96"/>
      <c r="C9" s="9"/>
      <c r="D9" s="96"/>
      <c r="E9" s="98"/>
      <c r="F9" s="100"/>
    </row>
    <row r="10" spans="1:9" ht="18" customHeight="1">
      <c r="A10" s="101" t="s">
        <v>7</v>
      </c>
      <c r="B10" s="101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102"/>
      <c r="B11" s="102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88"/>
      <c r="C13" s="90"/>
      <c r="D13" s="90">
        <f>SUM(D17:D19)</f>
        <v>5618000</v>
      </c>
      <c r="E13" s="90">
        <f>SUM(F13-D13)</f>
        <v>1146000</v>
      </c>
      <c r="F13" s="90">
        <f>SUM(F17:F19)</f>
        <v>6764000</v>
      </c>
      <c r="H13" s="16"/>
    </row>
    <row r="14" spans="1:9" ht="16.5" hidden="1" customHeight="1">
      <c r="A14" s="17" t="s">
        <v>20</v>
      </c>
      <c r="B14" s="89"/>
      <c r="C14" s="91"/>
      <c r="D14" s="91"/>
      <c r="E14" s="92"/>
      <c r="F14" s="91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9" ht="18" customHeight="1" thickBot="1">
      <c r="A17" s="21" t="s">
        <v>22</v>
      </c>
      <c r="B17" s="22" t="s">
        <v>23</v>
      </c>
      <c r="C17" s="23">
        <f>C23</f>
        <v>10351000</v>
      </c>
      <c r="D17" s="23">
        <f>CONT_EXECUTIE_IAN_2018!F17+CONT_EXECUTIE_Feb_2018!E17+CONT_EXECUTIE_Mar_2018!E17+CONT_EXECUTIE_Apr_2018!E17+CONT_EXECUTIE_Mai_2018!E17+CONT_EXECUTIE_Iunie_2018!E17+CONT_EXECUTIE_Iulie_2018!E17+CONT_EXECUTIE_August_2018!E17</f>
        <v>3895000</v>
      </c>
      <c r="E17" s="23">
        <f>SUM(F17-D17)</f>
        <v>629000</v>
      </c>
      <c r="F17" s="23">
        <v>4524000</v>
      </c>
    </row>
    <row r="18" spans="1:9" ht="16.5" thickBot="1">
      <c r="A18" s="24" t="s">
        <v>24</v>
      </c>
      <c r="B18" s="25" t="s">
        <v>25</v>
      </c>
      <c r="C18" s="67">
        <f>C42+C67</f>
        <v>4151000</v>
      </c>
      <c r="D18" s="26">
        <f>CONT_EXECUTIE_IAN_2018!F18+CONT_EXECUTIE_Feb_2018!E18+CONT_EXECUTIE_Mar_2018!E18+CONT_EXECUTIE_Apr_2018!E18+CONT_EXECUTIE_Mai_2018!E18+CONT_EXECUTIE_Iunie_2018!E18+CONT_EXECUTIE_Iulie_2018!E18+CONT_EXECUTIE_August_2018!E18</f>
        <v>1723000</v>
      </c>
      <c r="E18" s="27">
        <f>SUM(F18-D18)</f>
        <v>517000</v>
      </c>
      <c r="F18" s="26">
        <v>2240000</v>
      </c>
    </row>
    <row r="19" spans="1:9" ht="16.5" thickBot="1">
      <c r="A19" s="17"/>
      <c r="B19" s="25" t="s">
        <v>26</v>
      </c>
      <c r="C19" s="64">
        <f>C73</f>
        <v>0</v>
      </c>
      <c r="D19" s="28"/>
      <c r="E19" s="29">
        <f>SUM(F19-D19)</f>
        <v>0</v>
      </c>
      <c r="F19" s="28"/>
    </row>
    <row r="20" spans="1:9" ht="18.75">
      <c r="A20" s="30" t="s">
        <v>27</v>
      </c>
      <c r="B20" s="93"/>
      <c r="C20" s="94">
        <f>SUM(C22+C73)</f>
        <v>14502000</v>
      </c>
      <c r="D20" s="94">
        <f>SUM(D22+D73+D69)</f>
        <v>5409143</v>
      </c>
      <c r="E20" s="94">
        <f>SUM(E22+E73)</f>
        <v>858447</v>
      </c>
      <c r="F20" s="94">
        <f>SUM(F22+F73)</f>
        <v>6276290</v>
      </c>
    </row>
    <row r="21" spans="1:9" ht="13.5" customHeight="1" thickBot="1">
      <c r="A21" s="17" t="s">
        <v>20</v>
      </c>
      <c r="B21" s="89"/>
      <c r="C21" s="91"/>
      <c r="D21" s="91"/>
      <c r="E21" s="91"/>
      <c r="F21" s="91"/>
    </row>
    <row r="22" spans="1:9" ht="19.5" thickBot="1">
      <c r="A22" s="31" t="s">
        <v>28</v>
      </c>
      <c r="B22" s="19" t="s">
        <v>29</v>
      </c>
      <c r="C22" s="20">
        <f>SUM(C23+C42+C67)</f>
        <v>14502000</v>
      </c>
      <c r="D22" s="20">
        <f>SUM(D23+D42+D67)</f>
        <v>5417843</v>
      </c>
      <c r="E22" s="20">
        <f>SUM(E23+E42+E67)</f>
        <v>858447</v>
      </c>
      <c r="F22" s="20">
        <f>SUM(F23+F42+F67)</f>
        <v>6276290</v>
      </c>
    </row>
    <row r="23" spans="1:9" ht="30.6" customHeight="1" thickBot="1">
      <c r="A23" s="31" t="s">
        <v>30</v>
      </c>
      <c r="B23" s="32" t="s">
        <v>31</v>
      </c>
      <c r="C23" s="33">
        <f>SUM(C24+C32+C35)</f>
        <v>10351000</v>
      </c>
      <c r="D23" s="33">
        <f>SUM(D24+D35+D32)</f>
        <v>3874090</v>
      </c>
      <c r="E23" s="33">
        <f t="shared" ref="E23:E29" si="0">SUM(F23-D23)</f>
        <v>553820</v>
      </c>
      <c r="F23" s="33">
        <f>SUM(F24+F35+F32)</f>
        <v>4427910</v>
      </c>
      <c r="I23" s="66">
        <f>F23-F32</f>
        <v>4421227</v>
      </c>
    </row>
    <row r="24" spans="1:9" ht="20.25" customHeight="1" thickBot="1">
      <c r="A24" s="31" t="s">
        <v>32</v>
      </c>
      <c r="B24" s="19" t="s">
        <v>33</v>
      </c>
      <c r="C24" s="33">
        <f>SUM(C25:C31)</f>
        <v>8696000</v>
      </c>
      <c r="D24" s="33">
        <f>SUM(D25:D31)</f>
        <v>3657856</v>
      </c>
      <c r="E24" s="33">
        <f>SUM(F24-D24)</f>
        <v>531579</v>
      </c>
      <c r="F24" s="33">
        <f>SUM(F25:F31)</f>
        <v>4189435</v>
      </c>
    </row>
    <row r="25" spans="1:9" ht="16.5" customHeight="1" thickBot="1">
      <c r="A25" s="17" t="s">
        <v>34</v>
      </c>
      <c r="B25" s="34" t="s">
        <v>35</v>
      </c>
      <c r="C25" s="35">
        <v>8500000</v>
      </c>
      <c r="D25" s="35">
        <v>3554041</v>
      </c>
      <c r="E25" s="35">
        <f t="shared" si="0"/>
        <v>520286</v>
      </c>
      <c r="F25" s="35">
        <v>4074327</v>
      </c>
    </row>
    <row r="26" spans="1:9" ht="19.5" customHeight="1" thickBot="1">
      <c r="A26" s="17" t="s">
        <v>36</v>
      </c>
      <c r="B26" s="34" t="s">
        <v>37</v>
      </c>
      <c r="C26" s="35">
        <v>10000</v>
      </c>
      <c r="D26" s="35">
        <v>5344</v>
      </c>
      <c r="E26" s="35">
        <f t="shared" si="0"/>
        <v>488</v>
      </c>
      <c r="F26" s="35">
        <v>5832</v>
      </c>
    </row>
    <row r="27" spans="1:9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9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9" ht="32.25" thickBot="1">
      <c r="A29" s="36" t="s">
        <v>42</v>
      </c>
      <c r="B29" s="37" t="s">
        <v>43</v>
      </c>
      <c r="C29" s="38">
        <v>80000</v>
      </c>
      <c r="D29" s="38">
        <v>50976</v>
      </c>
      <c r="E29" s="38">
        <f t="shared" si="0"/>
        <v>3741</v>
      </c>
      <c r="F29" s="38">
        <v>54717</v>
      </c>
    </row>
    <row r="30" spans="1:9" ht="16.5" thickBot="1">
      <c r="A30" s="17" t="s">
        <v>44</v>
      </c>
      <c r="B30" s="34" t="s">
        <v>45</v>
      </c>
      <c r="C30" s="35">
        <v>50000</v>
      </c>
      <c r="D30" s="35">
        <v>12067</v>
      </c>
      <c r="E30" s="39">
        <f>SUM(F30-D30)</f>
        <v>3642</v>
      </c>
      <c r="F30" s="35">
        <v>15709</v>
      </c>
    </row>
    <row r="31" spans="1:9" ht="16.5" thickBot="1">
      <c r="A31" s="17" t="s">
        <v>46</v>
      </c>
      <c r="B31" s="34" t="s">
        <v>47</v>
      </c>
      <c r="C31" s="35">
        <v>56000</v>
      </c>
      <c r="D31" s="35">
        <v>35428</v>
      </c>
      <c r="E31" s="40">
        <f>SUM(F31-D31)</f>
        <v>3422</v>
      </c>
      <c r="F31" s="35">
        <v>38850</v>
      </c>
    </row>
    <row r="32" spans="1:9" ht="16.5" thickBot="1">
      <c r="A32" s="41" t="s">
        <v>48</v>
      </c>
      <c r="B32" s="42">
        <v>10.02</v>
      </c>
      <c r="C32" s="43">
        <f>SUM(C33:C34)</f>
        <v>341000</v>
      </c>
      <c r="D32" s="43">
        <f>SUM(D33:D34)</f>
        <v>5833</v>
      </c>
      <c r="E32" s="65">
        <f>SUM(E33:E34)</f>
        <v>850</v>
      </c>
      <c r="F32" s="43">
        <f>SUM(F33:F34)</f>
        <v>6683</v>
      </c>
      <c r="G32" s="43">
        <f>SUM(G33:G34)</f>
        <v>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3783</v>
      </c>
      <c r="E33" s="47">
        <f>SUM(F33-D33)</f>
        <v>0</v>
      </c>
      <c r="F33" s="35">
        <v>3783</v>
      </c>
    </row>
    <row r="34" spans="1:6" ht="16.5" thickBot="1">
      <c r="A34" s="17" t="s">
        <v>136</v>
      </c>
      <c r="B34" s="34" t="s">
        <v>137</v>
      </c>
      <c r="C34" s="46">
        <v>331000</v>
      </c>
      <c r="D34" s="35">
        <v>2050</v>
      </c>
      <c r="E34" s="47">
        <f>SUM(F34-D34)</f>
        <v>850</v>
      </c>
      <c r="F34" s="35">
        <v>2900</v>
      </c>
    </row>
    <row r="35" spans="1:6" ht="16.5" thickBot="1">
      <c r="A35" s="31" t="s">
        <v>51</v>
      </c>
      <c r="B35" s="19" t="s">
        <v>52</v>
      </c>
      <c r="C35" s="33">
        <f>SUM(C36:C41)</f>
        <v>1314000</v>
      </c>
      <c r="D35" s="33">
        <f>SUM(D36:D41)</f>
        <v>210401</v>
      </c>
      <c r="E35" s="33">
        <f>SUM(E36:E41)</f>
        <v>21391</v>
      </c>
      <c r="F35" s="33">
        <f>SUM(F36:F41)</f>
        <v>231792</v>
      </c>
    </row>
    <row r="36" spans="1:6" ht="16.5" thickBot="1">
      <c r="A36" s="17" t="s">
        <v>53</v>
      </c>
      <c r="B36" s="34" t="s">
        <v>54</v>
      </c>
      <c r="C36" s="46">
        <v>54000</v>
      </c>
      <c r="D36" s="35">
        <v>51019</v>
      </c>
      <c r="E36" s="35">
        <f t="shared" ref="E36:E41" si="1">SUM(F36-D36)</f>
        <v>0</v>
      </c>
      <c r="F36" s="35">
        <v>51019</v>
      </c>
    </row>
    <row r="37" spans="1:6" ht="16.5" thickBot="1">
      <c r="A37" s="17" t="s">
        <v>55</v>
      </c>
      <c r="B37" s="34" t="s">
        <v>56</v>
      </c>
      <c r="C37" s="46">
        <v>2000</v>
      </c>
      <c r="D37" s="35">
        <v>1563</v>
      </c>
      <c r="E37" s="35">
        <f t="shared" si="1"/>
        <v>0</v>
      </c>
      <c r="F37" s="35">
        <v>1563</v>
      </c>
    </row>
    <row r="38" spans="1:6" ht="18.75" customHeight="1" thickBot="1">
      <c r="A38" s="17" t="s">
        <v>57</v>
      </c>
      <c r="B38" s="34" t="s">
        <v>58</v>
      </c>
      <c r="C38" s="46">
        <v>18000</v>
      </c>
      <c r="D38" s="35">
        <v>16653</v>
      </c>
      <c r="E38" s="35">
        <f t="shared" si="1"/>
        <v>0</v>
      </c>
      <c r="F38" s="35">
        <v>16653</v>
      </c>
    </row>
    <row r="39" spans="1:6" ht="30" customHeight="1" thickBot="1">
      <c r="A39" s="36" t="s">
        <v>59</v>
      </c>
      <c r="B39" s="48" t="s">
        <v>60</v>
      </c>
      <c r="C39" s="38">
        <v>1000</v>
      </c>
      <c r="D39" s="38">
        <v>518</v>
      </c>
      <c r="E39" s="38">
        <f t="shared" si="1"/>
        <v>0</v>
      </c>
      <c r="F39" s="38">
        <v>518</v>
      </c>
    </row>
    <row r="40" spans="1:6" ht="15" customHeight="1" thickBot="1">
      <c r="A40" s="17" t="s">
        <v>61</v>
      </c>
      <c r="B40" s="34" t="s">
        <v>62</v>
      </c>
      <c r="C40" s="46">
        <v>8000</v>
      </c>
      <c r="D40" s="35">
        <v>7215</v>
      </c>
      <c r="E40" s="35">
        <f t="shared" si="1"/>
        <v>0</v>
      </c>
      <c r="F40" s="35">
        <v>7215</v>
      </c>
    </row>
    <row r="41" spans="1:6" ht="15" customHeight="1" thickBot="1">
      <c r="A41" s="17" t="s">
        <v>142</v>
      </c>
      <c r="B41" s="34" t="s">
        <v>143</v>
      </c>
      <c r="C41" s="46">
        <v>1231000</v>
      </c>
      <c r="D41" s="35">
        <v>133433</v>
      </c>
      <c r="E41" s="35">
        <f t="shared" si="1"/>
        <v>21391</v>
      </c>
      <c r="F41" s="35">
        <v>154824</v>
      </c>
    </row>
    <row r="42" spans="1:6" ht="16.5" thickBot="1">
      <c r="A42" s="31" t="s">
        <v>63</v>
      </c>
      <c r="B42" s="19" t="s">
        <v>64</v>
      </c>
      <c r="C42" s="33">
        <f>SUM(C43+C53+C54+C56+C59+C60+C61+C62+C63+C64)</f>
        <v>4091000</v>
      </c>
      <c r="D42" s="33">
        <f>SUM(D43+D53+D54+D56+D59+D60+D61+D62+D63+D64)</f>
        <v>1503112</v>
      </c>
      <c r="E42" s="33">
        <f>SUM(E43+E53+E54+E56+E59+E60+E61+E62+E63+E64)</f>
        <v>296134</v>
      </c>
      <c r="F42" s="33">
        <f>SUM(F43+F53+F54+F56+F59+F60+F61+F62+F63+F64)</f>
        <v>1799246</v>
      </c>
    </row>
    <row r="43" spans="1:6" ht="16.5" thickBot="1">
      <c r="A43" s="31" t="s">
        <v>65</v>
      </c>
      <c r="B43" s="19" t="s">
        <v>66</v>
      </c>
      <c r="C43" s="33">
        <f>SUM(C44:C52)</f>
        <v>2059000</v>
      </c>
      <c r="D43" s="33">
        <f>SUM(D44:D52)</f>
        <v>980143</v>
      </c>
      <c r="E43" s="33">
        <f>SUM(E44:E52)</f>
        <v>90822</v>
      </c>
      <c r="F43" s="33">
        <f>SUM(F44:F52)</f>
        <v>1070965</v>
      </c>
    </row>
    <row r="44" spans="1:6" ht="16.5" thickBot="1">
      <c r="A44" s="17" t="s">
        <v>67</v>
      </c>
      <c r="B44" s="34" t="s">
        <v>68</v>
      </c>
      <c r="C44" s="46">
        <v>10000</v>
      </c>
      <c r="D44" s="35">
        <v>2492</v>
      </c>
      <c r="E44" s="35">
        <f t="shared" ref="E44:E75" si="2">SUM(F44-D44)</f>
        <v>4668</v>
      </c>
      <c r="F44" s="35">
        <v>7160</v>
      </c>
    </row>
    <row r="45" spans="1:6" ht="16.5" thickBot="1">
      <c r="A45" s="17" t="s">
        <v>69</v>
      </c>
      <c r="B45" s="34" t="s">
        <v>70</v>
      </c>
      <c r="C45" s="46">
        <v>18000</v>
      </c>
      <c r="D45" s="35">
        <v>3903</v>
      </c>
      <c r="E45" s="35">
        <f t="shared" si="2"/>
        <v>0</v>
      </c>
      <c r="F45" s="35">
        <v>3903</v>
      </c>
    </row>
    <row r="46" spans="1:6" ht="16.5" thickBot="1">
      <c r="A46" s="17" t="s">
        <v>71</v>
      </c>
      <c r="B46" s="34" t="s">
        <v>72</v>
      </c>
      <c r="C46" s="46">
        <v>670000</v>
      </c>
      <c r="D46" s="35">
        <v>369988</v>
      </c>
      <c r="E46" s="35">
        <f t="shared" si="2"/>
        <v>19804</v>
      </c>
      <c r="F46" s="35">
        <v>389792</v>
      </c>
    </row>
    <row r="47" spans="1:6" ht="16.5" thickBot="1">
      <c r="A47" s="17" t="s">
        <v>73</v>
      </c>
      <c r="B47" s="34" t="s">
        <v>74</v>
      </c>
      <c r="C47" s="46">
        <v>35000</v>
      </c>
      <c r="D47" s="35">
        <v>10932</v>
      </c>
      <c r="E47" s="35">
        <f t="shared" si="2"/>
        <v>1514</v>
      </c>
      <c r="F47" s="35">
        <v>12446</v>
      </c>
    </row>
    <row r="48" spans="1:6" ht="16.5" thickBot="1">
      <c r="A48" s="17" t="s">
        <v>75</v>
      </c>
      <c r="B48" s="34" t="s">
        <v>76</v>
      </c>
      <c r="C48" s="46">
        <v>30000</v>
      </c>
      <c r="D48" s="35">
        <v>5006</v>
      </c>
      <c r="E48" s="35">
        <f>SUM(F48-D48)</f>
        <v>14128</v>
      </c>
      <c r="F48" s="35">
        <v>19134</v>
      </c>
    </row>
    <row r="49" spans="1:6" ht="16.5" thickBot="1">
      <c r="A49" s="17" t="s">
        <v>77</v>
      </c>
      <c r="B49" s="34" t="s">
        <v>78</v>
      </c>
      <c r="C49" s="46"/>
      <c r="D49" s="35"/>
      <c r="E49" s="35"/>
      <c r="F49" s="35"/>
    </row>
    <row r="50" spans="1:6" ht="30.6" customHeight="1" thickBot="1">
      <c r="A50" s="36" t="s">
        <v>79</v>
      </c>
      <c r="B50" s="48" t="s">
        <v>80</v>
      </c>
      <c r="C50" s="38">
        <v>500000</v>
      </c>
      <c r="D50" s="49">
        <v>157483</v>
      </c>
      <c r="E50" s="38">
        <f t="shared" si="2"/>
        <v>2351</v>
      </c>
      <c r="F50" s="49">
        <v>159834</v>
      </c>
    </row>
    <row r="51" spans="1:6" ht="18.75" customHeight="1" thickBot="1">
      <c r="A51" s="36" t="s">
        <v>81</v>
      </c>
      <c r="B51" s="37" t="s">
        <v>82</v>
      </c>
      <c r="C51" s="50">
        <v>199000</v>
      </c>
      <c r="D51" s="38">
        <v>68721</v>
      </c>
      <c r="E51" s="38">
        <f t="shared" si="2"/>
        <v>8400</v>
      </c>
      <c r="F51" s="38">
        <v>77121</v>
      </c>
    </row>
    <row r="52" spans="1:6" ht="15.75" customHeight="1" thickBot="1">
      <c r="A52" s="17" t="s">
        <v>83</v>
      </c>
      <c r="B52" s="34" t="s">
        <v>84</v>
      </c>
      <c r="C52" s="46">
        <v>597000</v>
      </c>
      <c r="D52" s="35">
        <v>361618</v>
      </c>
      <c r="E52" s="35">
        <f>SUM(F52-D52)</f>
        <v>39957</v>
      </c>
      <c r="F52" s="35">
        <v>401575</v>
      </c>
    </row>
    <row r="53" spans="1:6" s="54" customFormat="1" ht="15.95" customHeight="1" thickBot="1">
      <c r="A53" s="51" t="s">
        <v>85</v>
      </c>
      <c r="B53" s="52" t="s">
        <v>86</v>
      </c>
      <c r="C53" s="53">
        <v>534000</v>
      </c>
      <c r="D53" s="53">
        <v>93740</v>
      </c>
      <c r="E53" s="53">
        <f t="shared" si="2"/>
        <v>107667</v>
      </c>
      <c r="F53" s="53">
        <v>201407</v>
      </c>
    </row>
    <row r="54" spans="1:6" ht="16.5" thickBot="1">
      <c r="A54" s="51" t="s">
        <v>87</v>
      </c>
      <c r="B54" s="52" t="s">
        <v>88</v>
      </c>
      <c r="C54" s="53">
        <f>C55</f>
        <v>230000</v>
      </c>
      <c r="D54" s="53">
        <f>SUM(D55)</f>
        <v>71222</v>
      </c>
      <c r="E54" s="53">
        <f t="shared" si="2"/>
        <v>6929</v>
      </c>
      <c r="F54" s="53">
        <f>SUM(F55)</f>
        <v>78151</v>
      </c>
    </row>
    <row r="55" spans="1:6" ht="16.5" thickBot="1">
      <c r="A55" s="17" t="s">
        <v>89</v>
      </c>
      <c r="B55" s="34" t="s">
        <v>90</v>
      </c>
      <c r="C55" s="46">
        <v>230000</v>
      </c>
      <c r="D55" s="46">
        <v>71222</v>
      </c>
      <c r="E55" s="46">
        <f t="shared" si="2"/>
        <v>6929</v>
      </c>
      <c r="F55" s="46">
        <v>78151</v>
      </c>
    </row>
    <row r="56" spans="1:6" ht="18" customHeight="1" thickBot="1">
      <c r="A56" s="31" t="s">
        <v>91</v>
      </c>
      <c r="B56" s="19" t="s">
        <v>92</v>
      </c>
      <c r="C56" s="20">
        <f>SUM(C57+C58)</f>
        <v>53000</v>
      </c>
      <c r="D56" s="20">
        <f>SUM(D57:D58)</f>
        <v>24031</v>
      </c>
      <c r="E56" s="20">
        <f t="shared" si="2"/>
        <v>18012</v>
      </c>
      <c r="F56" s="20">
        <f>SUM(F57:F58)</f>
        <v>42043</v>
      </c>
    </row>
    <row r="57" spans="1:6" ht="18.75" customHeight="1" thickBot="1">
      <c r="A57" s="17" t="s">
        <v>93</v>
      </c>
      <c r="B57" s="34" t="s">
        <v>94</v>
      </c>
      <c r="C57" s="46">
        <v>13000</v>
      </c>
      <c r="D57" s="46">
        <v>2694</v>
      </c>
      <c r="E57" s="46">
        <f t="shared" si="2"/>
        <v>912</v>
      </c>
      <c r="F57" s="46">
        <v>3606</v>
      </c>
    </row>
    <row r="58" spans="1:6" ht="16.5" thickBot="1">
      <c r="A58" s="17" t="s">
        <v>95</v>
      </c>
      <c r="B58" s="34" t="s">
        <v>96</v>
      </c>
      <c r="C58" s="46">
        <v>40000</v>
      </c>
      <c r="D58" s="46">
        <v>21337</v>
      </c>
      <c r="E58" s="46">
        <f>SUM(F58-D58)</f>
        <v>17100</v>
      </c>
      <c r="F58" s="46">
        <v>38437</v>
      </c>
    </row>
    <row r="59" spans="1:6" ht="16.5" thickBot="1">
      <c r="A59" s="31" t="s">
        <v>97</v>
      </c>
      <c r="B59" s="19" t="s">
        <v>98</v>
      </c>
      <c r="C59" s="20">
        <v>533000</v>
      </c>
      <c r="D59" s="20">
        <v>16616</v>
      </c>
      <c r="E59" s="20">
        <f>SUM(F59-D59)</f>
        <v>0</v>
      </c>
      <c r="F59" s="20">
        <v>16616</v>
      </c>
    </row>
    <row r="60" spans="1:6" ht="16.5" thickBot="1">
      <c r="A60" s="31" t="s">
        <v>99</v>
      </c>
      <c r="B60" s="19" t="s">
        <v>100</v>
      </c>
      <c r="C60" s="20"/>
      <c r="D60" s="33">
        <v>0</v>
      </c>
      <c r="E60" s="20">
        <f>SUM(F60-D60)</f>
        <v>0</v>
      </c>
      <c r="F60" s="33">
        <v>0</v>
      </c>
    </row>
    <row r="61" spans="1:6" ht="16.5" thickBot="1">
      <c r="A61" s="31" t="s">
        <v>101</v>
      </c>
      <c r="B61" s="19" t="s">
        <v>102</v>
      </c>
      <c r="C61" s="20">
        <v>115000</v>
      </c>
      <c r="D61" s="33">
        <v>800</v>
      </c>
      <c r="E61" s="20">
        <f t="shared" si="2"/>
        <v>250</v>
      </c>
      <c r="F61" s="33">
        <v>1050</v>
      </c>
    </row>
    <row r="62" spans="1:6" ht="16.5" thickBot="1">
      <c r="A62" s="31" t="s">
        <v>103</v>
      </c>
      <c r="B62" s="19" t="s">
        <v>104</v>
      </c>
      <c r="C62" s="20">
        <v>58000</v>
      </c>
      <c r="D62" s="33">
        <v>22731</v>
      </c>
      <c r="E62" s="20">
        <f t="shared" si="2"/>
        <v>-2800</v>
      </c>
      <c r="F62" s="33">
        <v>19931</v>
      </c>
    </row>
    <row r="63" spans="1:6" ht="32.25" thickBot="1">
      <c r="A63" s="31" t="s">
        <v>105</v>
      </c>
      <c r="B63" s="19">
        <v>20.25</v>
      </c>
      <c r="C63" s="20">
        <v>10000</v>
      </c>
      <c r="D63" s="33"/>
      <c r="E63" s="20">
        <f t="shared" si="2"/>
        <v>10000</v>
      </c>
      <c r="F63" s="20">
        <v>10000</v>
      </c>
    </row>
    <row r="64" spans="1:6" ht="16.5" thickBot="1">
      <c r="A64" s="31" t="s">
        <v>106</v>
      </c>
      <c r="B64" s="19" t="s">
        <v>107</v>
      </c>
      <c r="C64" s="20">
        <f>SUM(C65+C66)</f>
        <v>499000</v>
      </c>
      <c r="D64" s="20">
        <f>SUM(D65:D66)</f>
        <v>293829</v>
      </c>
      <c r="E64" s="20">
        <f t="shared" si="2"/>
        <v>65254</v>
      </c>
      <c r="F64" s="20">
        <f>SUM(F65:F66)</f>
        <v>359083</v>
      </c>
    </row>
    <row r="65" spans="1:9" ht="16.5" thickBot="1">
      <c r="A65" s="17" t="s">
        <v>108</v>
      </c>
      <c r="B65" s="34" t="s">
        <v>109</v>
      </c>
      <c r="C65" s="46">
        <v>5000</v>
      </c>
      <c r="D65" s="46">
        <v>1193</v>
      </c>
      <c r="E65" s="46">
        <f>SUM(F65-D65)</f>
        <v>131</v>
      </c>
      <c r="F65" s="46">
        <v>1324</v>
      </c>
    </row>
    <row r="66" spans="1:9" ht="16.5" thickBot="1">
      <c r="A66" s="17" t="s">
        <v>110</v>
      </c>
      <c r="B66" s="34" t="s">
        <v>111</v>
      </c>
      <c r="C66" s="46">
        <v>494000</v>
      </c>
      <c r="D66" s="46">
        <v>292636</v>
      </c>
      <c r="E66" s="46">
        <f t="shared" si="2"/>
        <v>65123</v>
      </c>
      <c r="F66" s="46">
        <f>31904+415+66624+254775+3741+200+100</f>
        <v>357759</v>
      </c>
      <c r="I66" s="68"/>
    </row>
    <row r="67" spans="1:9" s="1" customFormat="1" ht="16.5" thickBot="1">
      <c r="A67" s="31" t="s">
        <v>144</v>
      </c>
      <c r="B67" s="19">
        <v>59</v>
      </c>
      <c r="C67" s="20">
        <f>C68</f>
        <v>60000</v>
      </c>
      <c r="D67" s="20">
        <f>D68</f>
        <v>40641</v>
      </c>
      <c r="E67" s="20">
        <f>E68</f>
        <v>8493</v>
      </c>
      <c r="F67" s="20">
        <f>F68</f>
        <v>49134</v>
      </c>
    </row>
    <row r="68" spans="1:9" ht="32.25" thickBot="1">
      <c r="A68" s="17" t="s">
        <v>145</v>
      </c>
      <c r="B68" s="34" t="s">
        <v>146</v>
      </c>
      <c r="C68" s="46">
        <v>60000</v>
      </c>
      <c r="D68" s="46">
        <v>40641</v>
      </c>
      <c r="E68" s="46">
        <f t="shared" si="2"/>
        <v>8493</v>
      </c>
      <c r="F68" s="46">
        <v>49134</v>
      </c>
    </row>
    <row r="69" spans="1:9" s="1" customFormat="1" ht="63.75" thickBot="1">
      <c r="A69" s="41" t="s">
        <v>149</v>
      </c>
      <c r="B69" s="42">
        <v>84</v>
      </c>
      <c r="C69" s="20"/>
      <c r="D69" s="20">
        <f>D70</f>
        <v>-8700</v>
      </c>
      <c r="E69" s="20">
        <f t="shared" ref="E69:F71" si="3">E70</f>
        <v>0</v>
      </c>
      <c r="F69" s="20">
        <f t="shared" si="3"/>
        <v>-8700</v>
      </c>
    </row>
    <row r="70" spans="1:9" s="1" customFormat="1" ht="79.5" thickBot="1">
      <c r="A70" s="31" t="s">
        <v>150</v>
      </c>
      <c r="B70" s="19">
        <v>85</v>
      </c>
      <c r="C70" s="20"/>
      <c r="D70" s="20">
        <f>D71</f>
        <v>-8700</v>
      </c>
      <c r="E70" s="20">
        <f t="shared" si="3"/>
        <v>0</v>
      </c>
      <c r="F70" s="20">
        <f t="shared" si="3"/>
        <v>-8700</v>
      </c>
    </row>
    <row r="71" spans="1:9" s="1" customFormat="1" ht="48" thickBot="1">
      <c r="A71" s="31" t="s">
        <v>151</v>
      </c>
      <c r="B71" s="19">
        <v>85.01</v>
      </c>
      <c r="C71" s="20"/>
      <c r="D71" s="20">
        <f>D72</f>
        <v>-8700</v>
      </c>
      <c r="E71" s="20">
        <f t="shared" si="3"/>
        <v>0</v>
      </c>
      <c r="F71" s="20">
        <f t="shared" si="3"/>
        <v>-8700</v>
      </c>
    </row>
    <row r="72" spans="1:9" ht="63.75" thickBot="1">
      <c r="A72" s="17" t="s">
        <v>152</v>
      </c>
      <c r="B72" s="34" t="s">
        <v>153</v>
      </c>
      <c r="C72" s="46"/>
      <c r="D72" s="46">
        <v>-8700</v>
      </c>
      <c r="E72" s="46">
        <f t="shared" si="2"/>
        <v>0</v>
      </c>
      <c r="F72" s="46">
        <v>-8700</v>
      </c>
    </row>
    <row r="73" spans="1:9" ht="16.5" thickBot="1">
      <c r="A73" s="31" t="s">
        <v>112</v>
      </c>
      <c r="B73" s="19" t="s">
        <v>113</v>
      </c>
      <c r="C73" s="20">
        <f>C74</f>
        <v>0</v>
      </c>
      <c r="D73" s="20">
        <f>SUM(D74)</f>
        <v>0</v>
      </c>
      <c r="E73" s="20">
        <f t="shared" si="2"/>
        <v>0</v>
      </c>
      <c r="F73" s="20">
        <f>SUM(F74)</f>
        <v>0</v>
      </c>
    </row>
    <row r="74" spans="1:9" ht="16.5" thickBot="1">
      <c r="A74" s="31" t="s">
        <v>114</v>
      </c>
      <c r="B74" s="19" t="s">
        <v>115</v>
      </c>
      <c r="C74" s="20">
        <f>C75</f>
        <v>0</v>
      </c>
      <c r="D74" s="20">
        <f>SUM(D75)</f>
        <v>0</v>
      </c>
      <c r="E74" s="20">
        <f t="shared" si="2"/>
        <v>0</v>
      </c>
      <c r="F74" s="20">
        <f>SUM(F75)</f>
        <v>0</v>
      </c>
    </row>
    <row r="75" spans="1:9" ht="16.5" thickBot="1">
      <c r="A75" s="31" t="s">
        <v>116</v>
      </c>
      <c r="B75" s="19" t="s">
        <v>117</v>
      </c>
      <c r="C75" s="20">
        <f>SUM(C76:C81)</f>
        <v>0</v>
      </c>
      <c r="D75" s="20">
        <f>SUM(D76:D81)</f>
        <v>0</v>
      </c>
      <c r="E75" s="20">
        <f t="shared" si="2"/>
        <v>0</v>
      </c>
      <c r="F75" s="20">
        <f>SUM(F76:F81)</f>
        <v>0</v>
      </c>
    </row>
    <row r="76" spans="1:9" ht="16.5" thickBot="1">
      <c r="A76" s="17" t="s">
        <v>118</v>
      </c>
      <c r="B76" s="34" t="s">
        <v>119</v>
      </c>
      <c r="C76" s="46">
        <v>0</v>
      </c>
      <c r="D76" s="46"/>
      <c r="E76" s="46">
        <f>SUM(F76-D76)</f>
        <v>0</v>
      </c>
      <c r="F76" s="46"/>
    </row>
    <row r="77" spans="1:9" ht="31.5" customHeight="1" thickBot="1">
      <c r="A77" s="17" t="s">
        <v>120</v>
      </c>
      <c r="B77" s="55" t="s">
        <v>121</v>
      </c>
      <c r="C77" s="35">
        <v>0</v>
      </c>
      <c r="D77" s="35"/>
      <c r="E77" s="35">
        <f>SUM(F77-D77)</f>
        <v>0</v>
      </c>
      <c r="F77" s="35">
        <v>0</v>
      </c>
    </row>
    <row r="78" spans="1:9" ht="15.75">
      <c r="A78" s="24" t="s">
        <v>122</v>
      </c>
      <c r="B78" s="84" t="s">
        <v>123</v>
      </c>
      <c r="C78" s="40">
        <v>0</v>
      </c>
      <c r="D78" s="86"/>
      <c r="E78" s="56"/>
      <c r="F78" s="86"/>
    </row>
    <row r="79" spans="1:9" ht="14.1" customHeight="1" thickBot="1">
      <c r="A79" s="17" t="s">
        <v>124</v>
      </c>
      <c r="B79" s="85"/>
      <c r="C79" s="57"/>
      <c r="D79" s="87"/>
      <c r="E79" s="58"/>
      <c r="F79" s="87"/>
    </row>
    <row r="80" spans="1:9" ht="21" customHeight="1" thickBot="1">
      <c r="A80" s="17" t="s">
        <v>125</v>
      </c>
      <c r="B80" s="34" t="s">
        <v>126</v>
      </c>
      <c r="C80" s="46">
        <v>0</v>
      </c>
      <c r="D80" s="46">
        <v>0</v>
      </c>
      <c r="E80" s="46">
        <f>SUM(F80-D80)</f>
        <v>0</v>
      </c>
      <c r="F80" s="46">
        <v>0</v>
      </c>
    </row>
    <row r="81" spans="1:7" ht="32.25" thickBot="1">
      <c r="A81" s="17" t="s">
        <v>127</v>
      </c>
      <c r="B81" s="34">
        <v>71.03</v>
      </c>
      <c r="C81" s="46">
        <v>0</v>
      </c>
      <c r="D81" s="46"/>
      <c r="E81" s="46"/>
      <c r="F81" s="46"/>
    </row>
    <row r="82" spans="1:7" ht="16.5" thickBot="1">
      <c r="A82" s="17"/>
      <c r="B82" s="55"/>
      <c r="C82" s="55"/>
      <c r="D82" s="35"/>
      <c r="E82" s="35"/>
      <c r="F82" s="35"/>
    </row>
    <row r="83" spans="1:7" ht="16.5" thickBot="1">
      <c r="A83" s="31" t="s">
        <v>128</v>
      </c>
      <c r="B83" s="34"/>
      <c r="C83" s="20"/>
      <c r="D83" s="20">
        <f>SUM(D13-D20)</f>
        <v>208857</v>
      </c>
      <c r="E83" s="20">
        <f>SUM(E13-E20)</f>
        <v>287553</v>
      </c>
      <c r="F83" s="20">
        <f>SUM(F13-F20)</f>
        <v>487710</v>
      </c>
      <c r="G83" s="59"/>
    </row>
    <row r="84" spans="1:7" ht="16.5" thickBot="1">
      <c r="A84" s="17" t="s">
        <v>20</v>
      </c>
      <c r="B84" s="34"/>
      <c r="C84" s="34"/>
      <c r="D84" s="46"/>
      <c r="E84" s="46"/>
      <c r="F84" s="46"/>
    </row>
    <row r="85" spans="1:7" ht="16.5" thickBot="1">
      <c r="A85" s="17" t="s">
        <v>129</v>
      </c>
      <c r="B85" s="34"/>
      <c r="C85" s="34"/>
      <c r="D85" s="46">
        <f>SUM(D17-D23)</f>
        <v>20910</v>
      </c>
      <c r="E85" s="46">
        <f>SUM(E17-E23)</f>
        <v>75180</v>
      </c>
      <c r="F85" s="46">
        <f>SUM(F17-F23)</f>
        <v>96090</v>
      </c>
    </row>
    <row r="86" spans="1:7" ht="16.5" thickBot="1">
      <c r="A86" s="17" t="s">
        <v>130</v>
      </c>
      <c r="B86" s="34"/>
      <c r="C86" s="34"/>
      <c r="D86" s="46">
        <f>SUM(D18-D42)</f>
        <v>219888</v>
      </c>
      <c r="E86" s="46">
        <f>SUM(E18-E42)</f>
        <v>220866</v>
      </c>
      <c r="F86" s="46">
        <f>SUM(F18-F42)</f>
        <v>440754</v>
      </c>
    </row>
    <row r="87" spans="1:7" ht="16.5" thickBot="1">
      <c r="A87" s="17" t="s">
        <v>131</v>
      </c>
      <c r="B87" s="34"/>
      <c r="C87" s="34"/>
      <c r="D87" s="20"/>
      <c r="E87" s="20"/>
      <c r="F87" s="46"/>
    </row>
    <row r="88" spans="1:7" ht="16.5" thickBot="1">
      <c r="A88" s="17" t="s">
        <v>132</v>
      </c>
      <c r="B88" s="34"/>
      <c r="C88" s="34"/>
      <c r="D88" s="46">
        <f>SUM(D19-D73)</f>
        <v>0</v>
      </c>
      <c r="E88" s="46">
        <f>SUM(F88-D88)</f>
        <v>0</v>
      </c>
      <c r="F88" s="46">
        <f>SUM(F19-F73)</f>
        <v>0</v>
      </c>
    </row>
    <row r="89" spans="1:7" ht="15.75">
      <c r="A89" s="60"/>
    </row>
    <row r="92" spans="1:7">
      <c r="A92" s="61" t="s">
        <v>140</v>
      </c>
      <c r="E92" s="61" t="s">
        <v>134</v>
      </c>
    </row>
    <row r="94" spans="1:7">
      <c r="A94" s="1" t="s">
        <v>168</v>
      </c>
      <c r="E94" s="62" t="s">
        <v>135</v>
      </c>
    </row>
  </sheetData>
  <mergeCells count="20">
    <mergeCell ref="B78:B79"/>
    <mergeCell ref="D78:D79"/>
    <mergeCell ref="F78:F79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</mergeCells>
  <pageMargins left="0.75" right="0.75" top="1" bottom="1" header="0.5" footer="0.5"/>
  <pageSetup paperSize="9" scale="78" orientation="portrait" r:id="rId1"/>
  <headerFooter alignWithMargins="0"/>
  <rowBreaks count="1" manualBreakCount="1">
    <brk id="53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I93"/>
  <sheetViews>
    <sheetView topLeftCell="A3" zoomScaleNormal="100" workbookViewId="0">
      <selection activeCell="F69" sqref="F69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  <col min="9" max="9" width="17.140625" bestFit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169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95"/>
      <c r="B8" s="95"/>
      <c r="C8" s="8"/>
      <c r="D8" s="95"/>
      <c r="E8" s="97"/>
      <c r="F8" s="99" t="s">
        <v>6</v>
      </c>
    </row>
    <row r="9" spans="1:9" ht="21" customHeight="1" thickBot="1">
      <c r="A9" s="96"/>
      <c r="B9" s="96"/>
      <c r="C9" s="9"/>
      <c r="D9" s="96"/>
      <c r="E9" s="98"/>
      <c r="F9" s="100"/>
    </row>
    <row r="10" spans="1:9" ht="18" customHeight="1">
      <c r="A10" s="101" t="s">
        <v>7</v>
      </c>
      <c r="B10" s="101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102"/>
      <c r="B11" s="102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88"/>
      <c r="C13" s="90"/>
      <c r="D13" s="90">
        <f>SUM(D17:D19)</f>
        <v>6764000</v>
      </c>
      <c r="E13" s="90">
        <f>SUM(F13-D13)</f>
        <v>512000</v>
      </c>
      <c r="F13" s="90">
        <f>SUM(F17:F19)</f>
        <v>7276000</v>
      </c>
      <c r="H13" s="16"/>
    </row>
    <row r="14" spans="1:9" ht="16.5" hidden="1" customHeight="1">
      <c r="A14" s="17" t="s">
        <v>20</v>
      </c>
      <c r="B14" s="89"/>
      <c r="C14" s="91"/>
      <c r="D14" s="91"/>
      <c r="E14" s="92"/>
      <c r="F14" s="91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9" ht="18" customHeight="1" thickBot="1">
      <c r="A17" s="21" t="s">
        <v>22</v>
      </c>
      <c r="B17" s="22" t="s">
        <v>23</v>
      </c>
      <c r="C17" s="23">
        <f>C23</f>
        <v>10221000</v>
      </c>
      <c r="D17" s="23">
        <f>CONT_EXECUTIE_IAN_2018!F17+CONT_EXECUTIE_Feb_2018!E17+CONT_EXECUTIE_Mar_2018!E17+CONT_EXECUTIE_Apr_2018!E17+CONT_EXECUTIE_Mai_2018!E17+CONT_EXECUTIE_Iunie_2018!E17+CONT_EXECUTIE_Iulie_2018!E17+CONT_EXECUTIE_August_2018!E17+CONT_EXECUTIE_Septembrie_2018!E17</f>
        <v>4524000</v>
      </c>
      <c r="E17" s="23">
        <f>SUM(F17-D17)</f>
        <v>503000</v>
      </c>
      <c r="F17" s="23">
        <v>5027000</v>
      </c>
    </row>
    <row r="18" spans="1:9" ht="16.5" thickBot="1">
      <c r="A18" s="24" t="s">
        <v>24</v>
      </c>
      <c r="B18" s="25" t="s">
        <v>25</v>
      </c>
      <c r="C18" s="67">
        <f>C42+C67</f>
        <v>6574000</v>
      </c>
      <c r="D18" s="26">
        <f>CONT_EXECUTIE_IAN_2018!F18+CONT_EXECUTIE_Feb_2018!E18+CONT_EXECUTIE_Mar_2018!E18+CONT_EXECUTIE_Apr_2018!E18+CONT_EXECUTIE_Mai_2018!E18+CONT_EXECUTIE_Iunie_2018!E18+CONT_EXECUTIE_Iulie_2018!E18+CONT_EXECUTIE_August_2018!E18+CONT_EXECUTIE_Septembrie_2018!E18</f>
        <v>2240000</v>
      </c>
      <c r="E18" s="27">
        <f>SUM(F18-D18)</f>
        <v>9000</v>
      </c>
      <c r="F18" s="26">
        <v>2249000</v>
      </c>
    </row>
    <row r="19" spans="1:9" ht="16.5" thickBot="1">
      <c r="A19" s="17"/>
      <c r="B19" s="25" t="s">
        <v>26</v>
      </c>
      <c r="C19" s="67">
        <f>C73</f>
        <v>64000</v>
      </c>
      <c r="D19" s="28"/>
      <c r="E19" s="29">
        <f>SUM(F19-D19)</f>
        <v>0</v>
      </c>
      <c r="F19" s="28"/>
    </row>
    <row r="20" spans="1:9" ht="18.75">
      <c r="A20" s="30" t="s">
        <v>27</v>
      </c>
      <c r="B20" s="93"/>
      <c r="C20" s="94">
        <f>SUM(C22+C73)</f>
        <v>16859000</v>
      </c>
      <c r="D20" s="94">
        <f>SUM(D22+D73+D69)</f>
        <v>6267590</v>
      </c>
      <c r="E20" s="94">
        <f>SUM(E22+E73)</f>
        <v>915316</v>
      </c>
      <c r="F20" s="94">
        <f>SUM(F22+F73)</f>
        <v>7191606</v>
      </c>
    </row>
    <row r="21" spans="1:9" ht="13.5" customHeight="1" thickBot="1">
      <c r="A21" s="17" t="s">
        <v>20</v>
      </c>
      <c r="B21" s="89"/>
      <c r="C21" s="91"/>
      <c r="D21" s="91"/>
      <c r="E21" s="91"/>
      <c r="F21" s="91"/>
    </row>
    <row r="22" spans="1:9" ht="19.5" thickBot="1">
      <c r="A22" s="31" t="s">
        <v>28</v>
      </c>
      <c r="B22" s="19" t="s">
        <v>29</v>
      </c>
      <c r="C22" s="20">
        <f>SUM(C23+C42+C67)</f>
        <v>16795000</v>
      </c>
      <c r="D22" s="20">
        <f>SUM(D23+D42+D67)</f>
        <v>6276290</v>
      </c>
      <c r="E22" s="20">
        <f>SUM(E23+E42+E67)</f>
        <v>915316</v>
      </c>
      <c r="F22" s="20">
        <f>SUM(F23+F42+F67)</f>
        <v>7191606</v>
      </c>
    </row>
    <row r="23" spans="1:9" ht="30.6" customHeight="1" thickBot="1">
      <c r="A23" s="31" t="s">
        <v>30</v>
      </c>
      <c r="B23" s="32" t="s">
        <v>31</v>
      </c>
      <c r="C23" s="33">
        <f>SUM(C24+C32+C35)</f>
        <v>10221000</v>
      </c>
      <c r="D23" s="33">
        <f>SUM(D24+D35+D32)</f>
        <v>4427910</v>
      </c>
      <c r="E23" s="33">
        <f t="shared" ref="E23:E29" si="0">SUM(F23-D23)</f>
        <v>554714</v>
      </c>
      <c r="F23" s="33">
        <f>SUM(F24+F35+F32)</f>
        <v>4982624</v>
      </c>
      <c r="I23" s="66">
        <f>F23-F32</f>
        <v>4975941</v>
      </c>
    </row>
    <row r="24" spans="1:9" ht="20.25" customHeight="1" thickBot="1">
      <c r="A24" s="31" t="s">
        <v>32</v>
      </c>
      <c r="B24" s="19" t="s">
        <v>33</v>
      </c>
      <c r="C24" s="33">
        <f>SUM(C25:C31)</f>
        <v>8773000</v>
      </c>
      <c r="D24" s="33">
        <f>SUM(D25:D31)</f>
        <v>4189435</v>
      </c>
      <c r="E24" s="33">
        <f>SUM(F24-D24)</f>
        <v>529294</v>
      </c>
      <c r="F24" s="33">
        <f>SUM(F25:F31)</f>
        <v>4718729</v>
      </c>
    </row>
    <row r="25" spans="1:9" ht="16.5" customHeight="1" thickBot="1">
      <c r="A25" s="17" t="s">
        <v>34</v>
      </c>
      <c r="B25" s="34" t="s">
        <v>35</v>
      </c>
      <c r="C25" s="35">
        <v>8500000</v>
      </c>
      <c r="D25" s="35">
        <v>4074327</v>
      </c>
      <c r="E25" s="35">
        <f t="shared" si="0"/>
        <v>504238</v>
      </c>
      <c r="F25" s="35">
        <v>4578565</v>
      </c>
    </row>
    <row r="26" spans="1:9" ht="19.5" customHeight="1" thickBot="1">
      <c r="A26" s="17" t="s">
        <v>36</v>
      </c>
      <c r="B26" s="34" t="s">
        <v>37</v>
      </c>
      <c r="C26" s="35">
        <v>11000</v>
      </c>
      <c r="D26" s="35">
        <v>5832</v>
      </c>
      <c r="E26" s="35">
        <f t="shared" si="0"/>
        <v>739</v>
      </c>
      <c r="F26" s="35">
        <v>6571</v>
      </c>
    </row>
    <row r="27" spans="1:9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9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9" ht="32.25" thickBot="1">
      <c r="A29" s="36" t="s">
        <v>42</v>
      </c>
      <c r="B29" s="37" t="s">
        <v>43</v>
      </c>
      <c r="C29" s="38">
        <v>130000</v>
      </c>
      <c r="D29" s="38">
        <v>54717</v>
      </c>
      <c r="E29" s="38">
        <f t="shared" si="0"/>
        <v>15006</v>
      </c>
      <c r="F29" s="38">
        <v>69723</v>
      </c>
    </row>
    <row r="30" spans="1:9" ht="16.5" thickBot="1">
      <c r="A30" s="17" t="s">
        <v>44</v>
      </c>
      <c r="B30" s="34" t="s">
        <v>45</v>
      </c>
      <c r="C30" s="35">
        <v>56000</v>
      </c>
      <c r="D30" s="35">
        <v>15709</v>
      </c>
      <c r="E30" s="39">
        <f>SUM(F30-D30)</f>
        <v>379</v>
      </c>
      <c r="F30" s="35">
        <v>16088</v>
      </c>
    </row>
    <row r="31" spans="1:9" ht="16.5" thickBot="1">
      <c r="A31" s="17" t="s">
        <v>46</v>
      </c>
      <c r="B31" s="34" t="s">
        <v>47</v>
      </c>
      <c r="C31" s="35">
        <v>76000</v>
      </c>
      <c r="D31" s="35">
        <v>38850</v>
      </c>
      <c r="E31" s="40">
        <f>SUM(F31-D31)</f>
        <v>8932</v>
      </c>
      <c r="F31" s="35">
        <v>47782</v>
      </c>
    </row>
    <row r="32" spans="1:9" ht="16.5" thickBot="1">
      <c r="A32" s="41" t="s">
        <v>48</v>
      </c>
      <c r="B32" s="42">
        <v>10.02</v>
      </c>
      <c r="C32" s="43">
        <f>SUM(C33:C34)</f>
        <v>341000</v>
      </c>
      <c r="D32" s="43">
        <f>SUM(D33:D34)</f>
        <v>6683</v>
      </c>
      <c r="E32" s="65">
        <f>SUM(E33:E34)</f>
        <v>0</v>
      </c>
      <c r="F32" s="43">
        <f>SUM(F33:F34)</f>
        <v>6683</v>
      </c>
      <c r="G32" s="43">
        <f>SUM(G33:G34)</f>
        <v>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3783</v>
      </c>
      <c r="E33" s="47">
        <f>SUM(F33-D33)</f>
        <v>0</v>
      </c>
      <c r="F33" s="35">
        <v>3783</v>
      </c>
    </row>
    <row r="34" spans="1:6" ht="16.5" thickBot="1">
      <c r="A34" s="17" t="s">
        <v>136</v>
      </c>
      <c r="B34" s="34" t="s">
        <v>137</v>
      </c>
      <c r="C34" s="46">
        <v>331000</v>
      </c>
      <c r="D34" s="35">
        <v>2900</v>
      </c>
      <c r="E34" s="47">
        <f>SUM(F34-D34)</f>
        <v>0</v>
      </c>
      <c r="F34" s="35">
        <v>2900</v>
      </c>
    </row>
    <row r="35" spans="1:6" ht="16.5" thickBot="1">
      <c r="A35" s="31" t="s">
        <v>51</v>
      </c>
      <c r="B35" s="19" t="s">
        <v>52</v>
      </c>
      <c r="C35" s="33">
        <f>SUM(C36:C41)</f>
        <v>1107000</v>
      </c>
      <c r="D35" s="33">
        <f>SUM(D36:D41)</f>
        <v>231792</v>
      </c>
      <c r="E35" s="33">
        <f>SUM(E36:E41)</f>
        <v>25420</v>
      </c>
      <c r="F35" s="33">
        <f>SUM(F36:F41)</f>
        <v>257212</v>
      </c>
    </row>
    <row r="36" spans="1:6" ht="16.5" thickBot="1">
      <c r="A36" s="17" t="s">
        <v>53</v>
      </c>
      <c r="B36" s="34" t="s">
        <v>54</v>
      </c>
      <c r="C36" s="46">
        <v>54000</v>
      </c>
      <c r="D36" s="35">
        <v>51019</v>
      </c>
      <c r="E36" s="35">
        <f t="shared" ref="E36:E41" si="1">SUM(F36-D36)</f>
        <v>0</v>
      </c>
      <c r="F36" s="35">
        <v>51019</v>
      </c>
    </row>
    <row r="37" spans="1:6" ht="16.5" thickBot="1">
      <c r="A37" s="17" t="s">
        <v>55</v>
      </c>
      <c r="B37" s="34" t="s">
        <v>56</v>
      </c>
      <c r="C37" s="46">
        <v>2000</v>
      </c>
      <c r="D37" s="35">
        <v>1563</v>
      </c>
      <c r="E37" s="35">
        <f t="shared" si="1"/>
        <v>0</v>
      </c>
      <c r="F37" s="35">
        <v>1563</v>
      </c>
    </row>
    <row r="38" spans="1:6" ht="18.75" customHeight="1" thickBot="1">
      <c r="A38" s="17" t="s">
        <v>57</v>
      </c>
      <c r="B38" s="34" t="s">
        <v>58</v>
      </c>
      <c r="C38" s="46">
        <v>18000</v>
      </c>
      <c r="D38" s="35">
        <v>16653</v>
      </c>
      <c r="E38" s="35">
        <f t="shared" si="1"/>
        <v>0</v>
      </c>
      <c r="F38" s="35">
        <v>16653</v>
      </c>
    </row>
    <row r="39" spans="1:6" ht="30" customHeight="1" thickBot="1">
      <c r="A39" s="36" t="s">
        <v>59</v>
      </c>
      <c r="B39" s="48" t="s">
        <v>60</v>
      </c>
      <c r="C39" s="38">
        <v>1000</v>
      </c>
      <c r="D39" s="38">
        <v>518</v>
      </c>
      <c r="E39" s="38">
        <f t="shared" si="1"/>
        <v>0</v>
      </c>
      <c r="F39" s="38">
        <v>518</v>
      </c>
    </row>
    <row r="40" spans="1:6" ht="15" customHeight="1" thickBot="1">
      <c r="A40" s="17" t="s">
        <v>61</v>
      </c>
      <c r="B40" s="34" t="s">
        <v>62</v>
      </c>
      <c r="C40" s="46">
        <v>8000</v>
      </c>
      <c r="D40" s="35">
        <v>7215</v>
      </c>
      <c r="E40" s="35">
        <f t="shared" si="1"/>
        <v>0</v>
      </c>
      <c r="F40" s="35">
        <v>7215</v>
      </c>
    </row>
    <row r="41" spans="1:6" ht="15" customHeight="1" thickBot="1">
      <c r="A41" s="17" t="s">
        <v>142</v>
      </c>
      <c r="B41" s="34" t="s">
        <v>143</v>
      </c>
      <c r="C41" s="46">
        <v>1024000</v>
      </c>
      <c r="D41" s="35">
        <v>154824</v>
      </c>
      <c r="E41" s="35">
        <f t="shared" si="1"/>
        <v>25420</v>
      </c>
      <c r="F41" s="35">
        <v>180244</v>
      </c>
    </row>
    <row r="42" spans="1:6" ht="16.5" thickBot="1">
      <c r="A42" s="31" t="s">
        <v>63</v>
      </c>
      <c r="B42" s="19" t="s">
        <v>64</v>
      </c>
      <c r="C42" s="33">
        <f>SUM(C43+C53+C54+C56+C59+C60+C61+C62+C63+C64)</f>
        <v>6494000</v>
      </c>
      <c r="D42" s="33">
        <f>SUM(D43+D53+D54+D56+D59+D60+D61+D62+D63+D64)</f>
        <v>1799246</v>
      </c>
      <c r="E42" s="33">
        <f>SUM(E43+E53+E54+E56+E59+E60+E61+E62+E63+E64)</f>
        <v>352375</v>
      </c>
      <c r="F42" s="33">
        <f>SUM(F43+F53+F54+F56+F59+F60+F61+F62+F63+F64)</f>
        <v>2151621</v>
      </c>
    </row>
    <row r="43" spans="1:6" ht="16.5" thickBot="1">
      <c r="A43" s="31" t="s">
        <v>65</v>
      </c>
      <c r="B43" s="19" t="s">
        <v>66</v>
      </c>
      <c r="C43" s="33">
        <f>SUM(C44:C52)</f>
        <v>2624000</v>
      </c>
      <c r="D43" s="33">
        <f>SUM(D44:D52)</f>
        <v>1070965</v>
      </c>
      <c r="E43" s="33">
        <f>SUM(E44:E52)</f>
        <v>199386</v>
      </c>
      <c r="F43" s="33">
        <f>SUM(F44:F52)</f>
        <v>1270351</v>
      </c>
    </row>
    <row r="44" spans="1:6" ht="16.5" thickBot="1">
      <c r="A44" s="17" t="s">
        <v>67</v>
      </c>
      <c r="B44" s="34" t="s">
        <v>68</v>
      </c>
      <c r="C44" s="46">
        <v>10000</v>
      </c>
      <c r="D44" s="35">
        <v>7160</v>
      </c>
      <c r="E44" s="35">
        <f t="shared" ref="E44:E75" si="2">SUM(F44-D44)</f>
        <v>-4668</v>
      </c>
      <c r="F44" s="35">
        <v>2492</v>
      </c>
    </row>
    <row r="45" spans="1:6" ht="16.5" thickBot="1">
      <c r="A45" s="17" t="s">
        <v>69</v>
      </c>
      <c r="B45" s="34" t="s">
        <v>70</v>
      </c>
      <c r="C45" s="46">
        <v>18000</v>
      </c>
      <c r="D45" s="35">
        <v>3903</v>
      </c>
      <c r="E45" s="35">
        <f t="shared" si="2"/>
        <v>0</v>
      </c>
      <c r="F45" s="35">
        <v>3903</v>
      </c>
    </row>
    <row r="46" spans="1:6" ht="16.5" thickBot="1">
      <c r="A46" s="17" t="s">
        <v>71</v>
      </c>
      <c r="B46" s="34" t="s">
        <v>72</v>
      </c>
      <c r="C46" s="46">
        <v>670000</v>
      </c>
      <c r="D46" s="35">
        <v>389792</v>
      </c>
      <c r="E46" s="35">
        <f t="shared" si="2"/>
        <v>32197</v>
      </c>
      <c r="F46" s="35">
        <v>421989</v>
      </c>
    </row>
    <row r="47" spans="1:6" ht="16.5" thickBot="1">
      <c r="A47" s="17" t="s">
        <v>73</v>
      </c>
      <c r="B47" s="34" t="s">
        <v>74</v>
      </c>
      <c r="C47" s="46">
        <v>35000</v>
      </c>
      <c r="D47" s="35">
        <v>12446</v>
      </c>
      <c r="E47" s="35">
        <f t="shared" si="2"/>
        <v>2849</v>
      </c>
      <c r="F47" s="35">
        <v>15295</v>
      </c>
    </row>
    <row r="48" spans="1:6" ht="16.5" thickBot="1">
      <c r="A48" s="17" t="s">
        <v>75</v>
      </c>
      <c r="B48" s="34" t="s">
        <v>76</v>
      </c>
      <c r="C48" s="46">
        <v>30000</v>
      </c>
      <c r="D48" s="35">
        <v>19134</v>
      </c>
      <c r="E48" s="35">
        <f>SUM(F48-D48)</f>
        <v>-1158</v>
      </c>
      <c r="F48" s="35">
        <v>17976</v>
      </c>
    </row>
    <row r="49" spans="1:6" ht="16.5" thickBot="1">
      <c r="A49" s="17" t="s">
        <v>77</v>
      </c>
      <c r="B49" s="34" t="s">
        <v>78</v>
      </c>
      <c r="C49" s="46"/>
      <c r="D49" s="35"/>
      <c r="E49" s="35"/>
      <c r="F49" s="35"/>
    </row>
    <row r="50" spans="1:6" ht="30.6" customHeight="1" thickBot="1">
      <c r="A50" s="36" t="s">
        <v>79</v>
      </c>
      <c r="B50" s="48" t="s">
        <v>80</v>
      </c>
      <c r="C50" s="38">
        <v>540000</v>
      </c>
      <c r="D50" s="49">
        <v>159834</v>
      </c>
      <c r="E50" s="38">
        <f t="shared" si="2"/>
        <v>40596</v>
      </c>
      <c r="F50" s="49">
        <v>200430</v>
      </c>
    </row>
    <row r="51" spans="1:6" ht="18.75" customHeight="1" thickBot="1">
      <c r="A51" s="36" t="s">
        <v>81</v>
      </c>
      <c r="B51" s="37" t="s">
        <v>82</v>
      </c>
      <c r="C51" s="50">
        <v>299000</v>
      </c>
      <c r="D51" s="38">
        <v>77121</v>
      </c>
      <c r="E51" s="38">
        <f t="shared" si="2"/>
        <v>8400</v>
      </c>
      <c r="F51" s="38">
        <v>85521</v>
      </c>
    </row>
    <row r="52" spans="1:6" ht="15.75" customHeight="1" thickBot="1">
      <c r="A52" s="17" t="s">
        <v>83</v>
      </c>
      <c r="B52" s="34" t="s">
        <v>84</v>
      </c>
      <c r="C52" s="46">
        <v>1022000</v>
      </c>
      <c r="D52" s="35">
        <v>401575</v>
      </c>
      <c r="E52" s="35">
        <f>SUM(F52-D52)</f>
        <v>121170</v>
      </c>
      <c r="F52" s="35">
        <v>522745</v>
      </c>
    </row>
    <row r="53" spans="1:6" s="54" customFormat="1" ht="15.95" customHeight="1" thickBot="1">
      <c r="A53" s="51" t="s">
        <v>85</v>
      </c>
      <c r="B53" s="52" t="s">
        <v>86</v>
      </c>
      <c r="C53" s="53">
        <v>694000</v>
      </c>
      <c r="D53" s="53">
        <v>201407</v>
      </c>
      <c r="E53" s="53">
        <f t="shared" si="2"/>
        <v>0</v>
      </c>
      <c r="F53" s="53">
        <v>201407</v>
      </c>
    </row>
    <row r="54" spans="1:6" ht="16.5" thickBot="1">
      <c r="A54" s="51" t="s">
        <v>87</v>
      </c>
      <c r="B54" s="52" t="s">
        <v>88</v>
      </c>
      <c r="C54" s="53">
        <f>C55</f>
        <v>463000</v>
      </c>
      <c r="D54" s="53">
        <f>SUM(D55)</f>
        <v>78151</v>
      </c>
      <c r="E54" s="53">
        <f t="shared" si="2"/>
        <v>21453</v>
      </c>
      <c r="F54" s="53">
        <f>SUM(F55)</f>
        <v>99604</v>
      </c>
    </row>
    <row r="55" spans="1:6" ht="16.5" thickBot="1">
      <c r="A55" s="17" t="s">
        <v>89</v>
      </c>
      <c r="B55" s="34" t="s">
        <v>90</v>
      </c>
      <c r="C55" s="46">
        <v>463000</v>
      </c>
      <c r="D55" s="46">
        <v>78151</v>
      </c>
      <c r="E55" s="46">
        <f t="shared" si="2"/>
        <v>21453</v>
      </c>
      <c r="F55" s="46">
        <v>99604</v>
      </c>
    </row>
    <row r="56" spans="1:6" ht="18" customHeight="1" thickBot="1">
      <c r="A56" s="31" t="s">
        <v>91</v>
      </c>
      <c r="B56" s="19" t="s">
        <v>92</v>
      </c>
      <c r="C56" s="20">
        <f>SUM(C57+C58)</f>
        <v>83000</v>
      </c>
      <c r="D56" s="20">
        <f>SUM(D57:D58)</f>
        <v>42043</v>
      </c>
      <c r="E56" s="20">
        <f t="shared" si="2"/>
        <v>885</v>
      </c>
      <c r="F56" s="20">
        <f>SUM(F57:F58)</f>
        <v>42928</v>
      </c>
    </row>
    <row r="57" spans="1:6" ht="18.75" customHeight="1" thickBot="1">
      <c r="A57" s="17" t="s">
        <v>93</v>
      </c>
      <c r="B57" s="34" t="s">
        <v>94</v>
      </c>
      <c r="C57" s="46">
        <v>13000</v>
      </c>
      <c r="D57" s="46">
        <v>3606</v>
      </c>
      <c r="E57" s="46">
        <f t="shared" si="2"/>
        <v>140</v>
      </c>
      <c r="F57" s="46">
        <v>3746</v>
      </c>
    </row>
    <row r="58" spans="1:6" ht="16.5" thickBot="1">
      <c r="A58" s="17" t="s">
        <v>95</v>
      </c>
      <c r="B58" s="34" t="s">
        <v>96</v>
      </c>
      <c r="C58" s="46">
        <v>70000</v>
      </c>
      <c r="D58" s="46">
        <v>38437</v>
      </c>
      <c r="E58" s="46">
        <f>SUM(F58-D58)</f>
        <v>745</v>
      </c>
      <c r="F58" s="46">
        <v>39182</v>
      </c>
    </row>
    <row r="59" spans="1:6" ht="16.5" thickBot="1">
      <c r="A59" s="31" t="s">
        <v>97</v>
      </c>
      <c r="B59" s="19" t="s">
        <v>98</v>
      </c>
      <c r="C59" s="20">
        <v>1413000</v>
      </c>
      <c r="D59" s="20">
        <v>16616</v>
      </c>
      <c r="E59" s="20">
        <f>SUM(F59-D59)</f>
        <v>6369</v>
      </c>
      <c r="F59" s="20">
        <v>22985</v>
      </c>
    </row>
    <row r="60" spans="1:6" ht="16.5" thickBot="1">
      <c r="A60" s="31" t="s">
        <v>99</v>
      </c>
      <c r="B60" s="19" t="s">
        <v>100</v>
      </c>
      <c r="C60" s="20"/>
      <c r="D60" s="33">
        <v>0</v>
      </c>
      <c r="E60" s="20">
        <f>SUM(F60-D60)</f>
        <v>0</v>
      </c>
      <c r="F60" s="33">
        <v>0</v>
      </c>
    </row>
    <row r="61" spans="1:6" ht="16.5" thickBot="1">
      <c r="A61" s="31" t="s">
        <v>101</v>
      </c>
      <c r="B61" s="19" t="s">
        <v>102</v>
      </c>
      <c r="C61" s="20">
        <v>115000</v>
      </c>
      <c r="D61" s="33">
        <v>1050</v>
      </c>
      <c r="E61" s="20">
        <f t="shared" si="2"/>
        <v>2264</v>
      </c>
      <c r="F61" s="33">
        <v>3314</v>
      </c>
    </row>
    <row r="62" spans="1:6" ht="16.5" thickBot="1">
      <c r="A62" s="31" t="s">
        <v>103</v>
      </c>
      <c r="B62" s="19" t="s">
        <v>104</v>
      </c>
      <c r="C62" s="20">
        <v>58000</v>
      </c>
      <c r="D62" s="33">
        <v>19931</v>
      </c>
      <c r="E62" s="20">
        <f t="shared" si="2"/>
        <v>6853</v>
      </c>
      <c r="F62" s="33">
        <v>26784</v>
      </c>
    </row>
    <row r="63" spans="1:6" ht="32.25" thickBot="1">
      <c r="A63" s="31" t="s">
        <v>105</v>
      </c>
      <c r="B63" s="19">
        <v>20.25</v>
      </c>
      <c r="C63" s="20">
        <v>10000</v>
      </c>
      <c r="D63" s="20">
        <v>10000</v>
      </c>
      <c r="E63" s="20">
        <f t="shared" si="2"/>
        <v>-10000</v>
      </c>
      <c r="F63" s="20">
        <v>0</v>
      </c>
    </row>
    <row r="64" spans="1:6" ht="16.5" thickBot="1">
      <c r="A64" s="31" t="s">
        <v>106</v>
      </c>
      <c r="B64" s="19" t="s">
        <v>107</v>
      </c>
      <c r="C64" s="20">
        <f>SUM(C65+C66)</f>
        <v>1034000</v>
      </c>
      <c r="D64" s="20">
        <f>SUM(D65:D66)</f>
        <v>359083</v>
      </c>
      <c r="E64" s="20">
        <f t="shared" si="2"/>
        <v>125165</v>
      </c>
      <c r="F64" s="20">
        <f>SUM(F65:F66)</f>
        <v>484248</v>
      </c>
    </row>
    <row r="65" spans="1:9" ht="16.5" thickBot="1">
      <c r="A65" s="17" t="s">
        <v>108</v>
      </c>
      <c r="B65" s="34" t="s">
        <v>109</v>
      </c>
      <c r="C65" s="46">
        <v>5000</v>
      </c>
      <c r="D65" s="46">
        <v>1324</v>
      </c>
      <c r="E65" s="46">
        <f>SUM(F65-D65)</f>
        <v>131</v>
      </c>
      <c r="F65" s="46">
        <v>1455</v>
      </c>
    </row>
    <row r="66" spans="1:9" ht="16.5" thickBot="1">
      <c r="A66" s="17" t="s">
        <v>110</v>
      </c>
      <c r="B66" s="34" t="s">
        <v>111</v>
      </c>
      <c r="C66" s="46">
        <v>1029000</v>
      </c>
      <c r="D66" s="46">
        <v>357759</v>
      </c>
      <c r="E66" s="46">
        <f t="shared" si="2"/>
        <v>125034</v>
      </c>
      <c r="F66" s="46">
        <f>34476+515+163501+280260+3741+200+100</f>
        <v>482793</v>
      </c>
      <c r="I66" s="68"/>
    </row>
    <row r="67" spans="1:9" s="1" customFormat="1" ht="16.5" thickBot="1">
      <c r="A67" s="31" t="s">
        <v>144</v>
      </c>
      <c r="B67" s="19">
        <v>59</v>
      </c>
      <c r="C67" s="20">
        <f>C68</f>
        <v>80000</v>
      </c>
      <c r="D67" s="20">
        <f>D68</f>
        <v>49134</v>
      </c>
      <c r="E67" s="20">
        <f>E68</f>
        <v>8227</v>
      </c>
      <c r="F67" s="20">
        <f>F68</f>
        <v>57361</v>
      </c>
    </row>
    <row r="68" spans="1:9" ht="32.25" thickBot="1">
      <c r="A68" s="17" t="s">
        <v>145</v>
      </c>
      <c r="B68" s="34" t="s">
        <v>146</v>
      </c>
      <c r="C68" s="46">
        <v>80000</v>
      </c>
      <c r="D68" s="46">
        <v>49134</v>
      </c>
      <c r="E68" s="46">
        <f t="shared" si="2"/>
        <v>8227</v>
      </c>
      <c r="F68" s="46">
        <v>57361</v>
      </c>
    </row>
    <row r="69" spans="1:9" s="1" customFormat="1" ht="63.75" thickBot="1">
      <c r="A69" s="41" t="s">
        <v>149</v>
      </c>
      <c r="B69" s="42">
        <v>84</v>
      </c>
      <c r="C69" s="20"/>
      <c r="D69" s="20">
        <f>D70</f>
        <v>-8700</v>
      </c>
      <c r="E69" s="20">
        <f t="shared" ref="E69:F71" si="3">E70</f>
        <v>0</v>
      </c>
      <c r="F69" s="20">
        <f t="shared" si="3"/>
        <v>-8700</v>
      </c>
    </row>
    <row r="70" spans="1:9" s="1" customFormat="1" ht="79.5" thickBot="1">
      <c r="A70" s="31" t="s">
        <v>150</v>
      </c>
      <c r="B70" s="19">
        <v>85</v>
      </c>
      <c r="C70" s="20"/>
      <c r="D70" s="20">
        <f>D71</f>
        <v>-8700</v>
      </c>
      <c r="E70" s="20">
        <f t="shared" si="3"/>
        <v>0</v>
      </c>
      <c r="F70" s="20">
        <f t="shared" si="3"/>
        <v>-8700</v>
      </c>
    </row>
    <row r="71" spans="1:9" s="1" customFormat="1" ht="48" thickBot="1">
      <c r="A71" s="31" t="s">
        <v>151</v>
      </c>
      <c r="B71" s="19">
        <v>85.01</v>
      </c>
      <c r="C71" s="20"/>
      <c r="D71" s="20">
        <f>D72</f>
        <v>-8700</v>
      </c>
      <c r="E71" s="20">
        <f t="shared" si="3"/>
        <v>0</v>
      </c>
      <c r="F71" s="20">
        <f t="shared" si="3"/>
        <v>-8700</v>
      </c>
    </row>
    <row r="72" spans="1:9" ht="63.75" thickBot="1">
      <c r="A72" s="17" t="s">
        <v>152</v>
      </c>
      <c r="B72" s="34" t="s">
        <v>153</v>
      </c>
      <c r="C72" s="46"/>
      <c r="D72" s="46">
        <v>-8700</v>
      </c>
      <c r="E72" s="46">
        <f t="shared" si="2"/>
        <v>0</v>
      </c>
      <c r="F72" s="46">
        <v>-8700</v>
      </c>
    </row>
    <row r="73" spans="1:9" ht="16.5" thickBot="1">
      <c r="A73" s="31" t="s">
        <v>112</v>
      </c>
      <c r="B73" s="19" t="s">
        <v>113</v>
      </c>
      <c r="C73" s="20">
        <f>C74</f>
        <v>64000</v>
      </c>
      <c r="D73" s="20">
        <f>SUM(D74)</f>
        <v>0</v>
      </c>
      <c r="E73" s="20">
        <f t="shared" si="2"/>
        <v>0</v>
      </c>
      <c r="F73" s="20">
        <f>SUM(F74)</f>
        <v>0</v>
      </c>
    </row>
    <row r="74" spans="1:9" ht="16.5" thickBot="1">
      <c r="A74" s="31" t="s">
        <v>114</v>
      </c>
      <c r="B74" s="19" t="s">
        <v>115</v>
      </c>
      <c r="C74" s="20">
        <f>C75</f>
        <v>64000</v>
      </c>
      <c r="D74" s="20">
        <f>SUM(D75)</f>
        <v>0</v>
      </c>
      <c r="E74" s="20">
        <f t="shared" si="2"/>
        <v>0</v>
      </c>
      <c r="F74" s="20">
        <f>SUM(F75)</f>
        <v>0</v>
      </c>
    </row>
    <row r="75" spans="1:9" ht="16.5" thickBot="1">
      <c r="A75" s="31" t="s">
        <v>116</v>
      </c>
      <c r="B75" s="19" t="s">
        <v>117</v>
      </c>
      <c r="C75" s="20">
        <f>SUM(C76:C80)</f>
        <v>64000</v>
      </c>
      <c r="D75" s="20">
        <f>SUM(D76:D80)</f>
        <v>0</v>
      </c>
      <c r="E75" s="20">
        <f t="shared" si="2"/>
        <v>0</v>
      </c>
      <c r="F75" s="20">
        <f>SUM(F76:F80)</f>
        <v>0</v>
      </c>
    </row>
    <row r="76" spans="1:9" ht="16.5" thickBot="1">
      <c r="A76" s="17" t="s">
        <v>118</v>
      </c>
      <c r="B76" s="34" t="s">
        <v>119</v>
      </c>
      <c r="C76" s="46">
        <v>0</v>
      </c>
      <c r="D76" s="46"/>
      <c r="E76" s="46">
        <f>SUM(F76-D76)</f>
        <v>0</v>
      </c>
      <c r="F76" s="46"/>
    </row>
    <row r="77" spans="1:9" ht="31.5" customHeight="1" thickBot="1">
      <c r="A77" s="17" t="s">
        <v>120</v>
      </c>
      <c r="B77" s="55" t="s">
        <v>121</v>
      </c>
      <c r="C77" s="35">
        <v>0</v>
      </c>
      <c r="D77" s="35"/>
      <c r="E77" s="35">
        <f>SUM(F77-D77)</f>
        <v>0</v>
      </c>
      <c r="F77" s="35">
        <v>0</v>
      </c>
    </row>
    <row r="78" spans="1:9" ht="32.25" thickBot="1">
      <c r="A78" s="24" t="s">
        <v>170</v>
      </c>
      <c r="B78" s="80" t="s">
        <v>123</v>
      </c>
      <c r="C78" s="40">
        <v>64000</v>
      </c>
      <c r="D78" s="81"/>
      <c r="E78" s="56"/>
      <c r="F78" s="81"/>
    </row>
    <row r="79" spans="1:9" ht="21" customHeight="1" thickBot="1">
      <c r="A79" s="36" t="s">
        <v>125</v>
      </c>
      <c r="B79" s="82" t="s">
        <v>126</v>
      </c>
      <c r="C79" s="83">
        <v>0</v>
      </c>
      <c r="D79" s="83">
        <v>0</v>
      </c>
      <c r="E79" s="83">
        <f>SUM(F79-D79)</f>
        <v>0</v>
      </c>
      <c r="F79" s="83">
        <v>0</v>
      </c>
    </row>
    <row r="80" spans="1:9" ht="32.25" thickBot="1">
      <c r="A80" s="17" t="s">
        <v>127</v>
      </c>
      <c r="B80" s="34">
        <v>71.03</v>
      </c>
      <c r="C80" s="46">
        <v>0</v>
      </c>
      <c r="D80" s="46"/>
      <c r="E80" s="46"/>
      <c r="F80" s="46"/>
    </row>
    <row r="81" spans="1:7" ht="16.5" thickBot="1">
      <c r="A81" s="17"/>
      <c r="B81" s="55"/>
      <c r="C81" s="55"/>
      <c r="D81" s="35"/>
      <c r="E81" s="35"/>
      <c r="F81" s="35"/>
    </row>
    <row r="82" spans="1:7" ht="16.5" thickBot="1">
      <c r="A82" s="31" t="s">
        <v>128</v>
      </c>
      <c r="B82" s="34"/>
      <c r="C82" s="20"/>
      <c r="D82" s="20">
        <f>SUM(D13-D20)</f>
        <v>496410</v>
      </c>
      <c r="E82" s="20">
        <f>SUM(E13-E20)</f>
        <v>-403316</v>
      </c>
      <c r="F82" s="20">
        <f>SUM(F13-F20)</f>
        <v>84394</v>
      </c>
      <c r="G82" s="59"/>
    </row>
    <row r="83" spans="1:7" ht="16.5" thickBot="1">
      <c r="A83" s="17" t="s">
        <v>20</v>
      </c>
      <c r="B83" s="34"/>
      <c r="C83" s="34"/>
      <c r="D83" s="46"/>
      <c r="E83" s="46"/>
      <c r="F83" s="46"/>
    </row>
    <row r="84" spans="1:7" ht="16.5" thickBot="1">
      <c r="A84" s="17" t="s">
        <v>129</v>
      </c>
      <c r="B84" s="34"/>
      <c r="C84" s="34"/>
      <c r="D84" s="46">
        <f>SUM(D17-D23)</f>
        <v>96090</v>
      </c>
      <c r="E84" s="46">
        <f>SUM(E17-E23)</f>
        <v>-51714</v>
      </c>
      <c r="F84" s="46">
        <f>SUM(F17-F23)</f>
        <v>44376</v>
      </c>
    </row>
    <row r="85" spans="1:7" ht="16.5" thickBot="1">
      <c r="A85" s="17" t="s">
        <v>130</v>
      </c>
      <c r="B85" s="34"/>
      <c r="C85" s="34"/>
      <c r="D85" s="46">
        <f>SUM(D18-D42)</f>
        <v>440754</v>
      </c>
      <c r="E85" s="46">
        <f>SUM(E18-E42)</f>
        <v>-343375</v>
      </c>
      <c r="F85" s="46">
        <f>SUM(F18-F42)</f>
        <v>97379</v>
      </c>
    </row>
    <row r="86" spans="1:7" ht="16.5" thickBot="1">
      <c r="A86" s="17" t="s">
        <v>131</v>
      </c>
      <c r="B86" s="34"/>
      <c r="C86" s="34"/>
      <c r="D86" s="20"/>
      <c r="E86" s="20"/>
      <c r="F86" s="46"/>
    </row>
    <row r="87" spans="1:7" ht="16.5" thickBot="1">
      <c r="A87" s="17" t="s">
        <v>132</v>
      </c>
      <c r="B87" s="34"/>
      <c r="C87" s="34"/>
      <c r="D87" s="46">
        <f>SUM(D19-D73)</f>
        <v>0</v>
      </c>
      <c r="E87" s="46">
        <f>SUM(F87-D87)</f>
        <v>0</v>
      </c>
      <c r="F87" s="46">
        <f>SUM(F19-F73)</f>
        <v>0</v>
      </c>
    </row>
    <row r="88" spans="1:7" ht="15.75">
      <c r="A88" s="60"/>
    </row>
    <row r="91" spans="1:7">
      <c r="A91" s="61" t="s">
        <v>140</v>
      </c>
      <c r="E91" s="61" t="s">
        <v>134</v>
      </c>
    </row>
    <row r="93" spans="1:7">
      <c r="A93" s="1" t="s">
        <v>168</v>
      </c>
      <c r="E93" s="62" t="s">
        <v>135</v>
      </c>
    </row>
  </sheetData>
  <mergeCells count="17">
    <mergeCell ref="A8:A9"/>
    <mergeCell ref="B8:B9"/>
    <mergeCell ref="D8:D9"/>
    <mergeCell ref="E8:E9"/>
    <mergeCell ref="F8:F9"/>
    <mergeCell ref="A10:A11"/>
    <mergeCell ref="B10:B11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</mergeCells>
  <pageMargins left="0.75" right="0.75" top="1" bottom="1" header="0.5" footer="0.5"/>
  <pageSetup paperSize="9" scale="78" orientation="portrait" r:id="rId1"/>
  <headerFooter alignWithMargins="0"/>
  <rowBreaks count="1" manualBreakCount="1">
    <brk id="5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I93"/>
  <sheetViews>
    <sheetView topLeftCell="A57" zoomScaleNormal="100" workbookViewId="0">
      <selection activeCell="F65" sqref="F65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  <col min="9" max="9" width="17.140625" bestFit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171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95"/>
      <c r="B8" s="95"/>
      <c r="C8" s="8"/>
      <c r="D8" s="95"/>
      <c r="E8" s="97"/>
      <c r="F8" s="99" t="s">
        <v>6</v>
      </c>
    </row>
    <row r="9" spans="1:9" ht="21" customHeight="1" thickBot="1">
      <c r="A9" s="96"/>
      <c r="B9" s="96"/>
      <c r="C9" s="9"/>
      <c r="D9" s="96"/>
      <c r="E9" s="98"/>
      <c r="F9" s="100"/>
    </row>
    <row r="10" spans="1:9" ht="18" customHeight="1">
      <c r="A10" s="101" t="s">
        <v>7</v>
      </c>
      <c r="B10" s="101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102"/>
      <c r="B11" s="102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88"/>
      <c r="C13" s="90"/>
      <c r="D13" s="90">
        <f>SUM(D17:D19)</f>
        <v>7276000</v>
      </c>
      <c r="E13" s="90">
        <f>SUM(F13-D13)</f>
        <v>847000</v>
      </c>
      <c r="F13" s="90">
        <f>SUM(F17:F19)</f>
        <v>8123000</v>
      </c>
      <c r="H13" s="16"/>
    </row>
    <row r="14" spans="1:9" ht="16.5" hidden="1" customHeight="1">
      <c r="A14" s="17" t="s">
        <v>20</v>
      </c>
      <c r="B14" s="89"/>
      <c r="C14" s="91"/>
      <c r="D14" s="91"/>
      <c r="E14" s="92"/>
      <c r="F14" s="91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9" ht="18" customHeight="1" thickBot="1">
      <c r="A17" s="21" t="s">
        <v>22</v>
      </c>
      <c r="B17" s="22" t="s">
        <v>23</v>
      </c>
      <c r="C17" s="23">
        <f>C23</f>
        <v>10221000</v>
      </c>
      <c r="D17" s="23">
        <f>CONT_EXECUTIE_IAN_2018!F17+CONT_EXECUTIE_Feb_2018!E17+CONT_EXECUTIE_Mar_2018!E17+CONT_EXECUTIE_Apr_2018!E17+CONT_EXECUTIE_Mai_2018!E17+CONT_EXECUTIE_Iunie_2018!E17+CONT_EXECUTIE_Iulie_2018!E17+CONT_EXECUTIE_August_2018!E17+CONT_EXECUTIE_Septembrie_2018!E17+CONT_EXECUTIE_Octombrie_2018!E17</f>
        <v>5027000</v>
      </c>
      <c r="E17" s="23">
        <f>SUM(F17-D17)</f>
        <v>560000</v>
      </c>
      <c r="F17" s="23">
        <v>5587000</v>
      </c>
    </row>
    <row r="18" spans="1:9" ht="16.5" thickBot="1">
      <c r="A18" s="24" t="s">
        <v>24</v>
      </c>
      <c r="B18" s="25" t="s">
        <v>25</v>
      </c>
      <c r="C18" s="67">
        <f>C42+C67</f>
        <v>6574000</v>
      </c>
      <c r="D18" s="26">
        <f>CONT_EXECUTIE_IAN_2018!F18+CONT_EXECUTIE_Feb_2018!E18+CONT_EXECUTIE_Mar_2018!E18+CONT_EXECUTIE_Apr_2018!E18+CONT_EXECUTIE_Mai_2018!E18+CONT_EXECUTIE_Iunie_2018!E18+CONT_EXECUTIE_Iulie_2018!E18+CONT_EXECUTIE_August_2018!E18+CONT_EXECUTIE_Septembrie_2018!E18+CONT_EXECUTIE_Octombrie_2018!E18</f>
        <v>2249000</v>
      </c>
      <c r="E18" s="27">
        <f>SUM(F18-D18)</f>
        <v>287000</v>
      </c>
      <c r="F18" s="26">
        <f>2468000+68000</f>
        <v>2536000</v>
      </c>
    </row>
    <row r="19" spans="1:9" ht="16.5" thickBot="1">
      <c r="A19" s="17"/>
      <c r="B19" s="25" t="s">
        <v>26</v>
      </c>
      <c r="C19" s="67">
        <f>C73</f>
        <v>64000</v>
      </c>
      <c r="D19" s="28"/>
      <c r="E19" s="29">
        <f>SUM(F19-D19)</f>
        <v>0</v>
      </c>
      <c r="F19" s="28"/>
    </row>
    <row r="20" spans="1:9" ht="18.75">
      <c r="A20" s="30" t="s">
        <v>27</v>
      </c>
      <c r="B20" s="93"/>
      <c r="C20" s="94">
        <f>SUM(C22+C73)</f>
        <v>16859000</v>
      </c>
      <c r="D20" s="94">
        <f>SUM(D22+D73+D69)</f>
        <v>6772567</v>
      </c>
      <c r="E20" s="94">
        <f>SUM(E22+E73)</f>
        <v>943390</v>
      </c>
      <c r="F20" s="94">
        <f>SUM(F22+F73)</f>
        <v>7724657</v>
      </c>
    </row>
    <row r="21" spans="1:9" ht="13.5" customHeight="1" thickBot="1">
      <c r="A21" s="17" t="s">
        <v>20</v>
      </c>
      <c r="B21" s="89"/>
      <c r="C21" s="91"/>
      <c r="D21" s="91"/>
      <c r="E21" s="91"/>
      <c r="F21" s="91"/>
    </row>
    <row r="22" spans="1:9" ht="19.5" thickBot="1">
      <c r="A22" s="31" t="s">
        <v>28</v>
      </c>
      <c r="B22" s="19" t="s">
        <v>29</v>
      </c>
      <c r="C22" s="20">
        <f>SUM(C23+C42+C67)</f>
        <v>16795000</v>
      </c>
      <c r="D22" s="20">
        <f>SUM(D23+D42+D67)</f>
        <v>6781267</v>
      </c>
      <c r="E22" s="20">
        <f>SUM(E23+E42+E67)</f>
        <v>943390</v>
      </c>
      <c r="F22" s="20">
        <f>SUM(F23+F42+F67)</f>
        <v>7724657</v>
      </c>
    </row>
    <row r="23" spans="1:9" ht="30.6" customHeight="1" thickBot="1">
      <c r="A23" s="31" t="s">
        <v>30</v>
      </c>
      <c r="B23" s="32" t="s">
        <v>31</v>
      </c>
      <c r="C23" s="33">
        <f>SUM(C24+C32+C35)</f>
        <v>10221000</v>
      </c>
      <c r="D23" s="33">
        <f>SUM(D24+D35+D32)</f>
        <v>4932887</v>
      </c>
      <c r="E23" s="33">
        <f t="shared" ref="E23:E29" si="0">SUM(F23-D23)</f>
        <v>582788</v>
      </c>
      <c r="F23" s="33">
        <f>SUM(F24+F35+F32)</f>
        <v>5515675</v>
      </c>
      <c r="I23" s="66">
        <f>F23-F32</f>
        <v>5508992</v>
      </c>
    </row>
    <row r="24" spans="1:9" ht="20.25" customHeight="1" thickBot="1">
      <c r="A24" s="31" t="s">
        <v>32</v>
      </c>
      <c r="B24" s="19" t="s">
        <v>33</v>
      </c>
      <c r="C24" s="33">
        <f>SUM(C25:C31)</f>
        <v>8773000</v>
      </c>
      <c r="D24" s="33">
        <f>SUM(D25:D31)</f>
        <v>4694412</v>
      </c>
      <c r="E24" s="33">
        <f>SUM(F24-D24)</f>
        <v>557368</v>
      </c>
      <c r="F24" s="33">
        <f>SUM(F25:F31)</f>
        <v>5251780</v>
      </c>
    </row>
    <row r="25" spans="1:9" ht="16.5" customHeight="1" thickBot="1">
      <c r="A25" s="17" t="s">
        <v>34</v>
      </c>
      <c r="B25" s="34" t="s">
        <v>35</v>
      </c>
      <c r="C25" s="35">
        <v>8500000</v>
      </c>
      <c r="D25" s="35">
        <v>4578565</v>
      </c>
      <c r="E25" s="35">
        <f t="shared" si="0"/>
        <v>533051</v>
      </c>
      <c r="F25" s="35">
        <v>5111616</v>
      </c>
    </row>
    <row r="26" spans="1:9" ht="19.5" customHeight="1" thickBot="1">
      <c r="A26" s="17" t="s">
        <v>36</v>
      </c>
      <c r="B26" s="34" t="s">
        <v>37</v>
      </c>
      <c r="C26" s="35">
        <v>11000</v>
      </c>
      <c r="D26" s="35">
        <v>6571</v>
      </c>
      <c r="E26" s="35">
        <f t="shared" si="0"/>
        <v>0</v>
      </c>
      <c r="F26" s="35">
        <v>6571</v>
      </c>
    </row>
    <row r="27" spans="1:9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9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9" ht="32.25" thickBot="1">
      <c r="A29" s="36" t="s">
        <v>42</v>
      </c>
      <c r="B29" s="37" t="s">
        <v>43</v>
      </c>
      <c r="C29" s="38">
        <v>130000</v>
      </c>
      <c r="D29" s="38">
        <v>54717</v>
      </c>
      <c r="E29" s="38">
        <f t="shared" si="0"/>
        <v>15006</v>
      </c>
      <c r="F29" s="38">
        <v>69723</v>
      </c>
    </row>
    <row r="30" spans="1:9" ht="16.5" thickBot="1">
      <c r="A30" s="17" t="s">
        <v>44</v>
      </c>
      <c r="B30" s="34" t="s">
        <v>45</v>
      </c>
      <c r="C30" s="35">
        <v>56000</v>
      </c>
      <c r="D30" s="35">
        <v>15709</v>
      </c>
      <c r="E30" s="39">
        <f>SUM(F30-D30)</f>
        <v>379</v>
      </c>
      <c r="F30" s="35">
        <v>16088</v>
      </c>
    </row>
    <row r="31" spans="1:9" ht="16.5" thickBot="1">
      <c r="A31" s="17" t="s">
        <v>46</v>
      </c>
      <c r="B31" s="34" t="s">
        <v>47</v>
      </c>
      <c r="C31" s="35">
        <v>76000</v>
      </c>
      <c r="D31" s="35">
        <v>38850</v>
      </c>
      <c r="E31" s="40">
        <f>SUM(F31-D31)</f>
        <v>8932</v>
      </c>
      <c r="F31" s="35">
        <v>47782</v>
      </c>
    </row>
    <row r="32" spans="1:9" ht="16.5" thickBot="1">
      <c r="A32" s="41" t="s">
        <v>48</v>
      </c>
      <c r="B32" s="42">
        <v>10.02</v>
      </c>
      <c r="C32" s="43">
        <f>SUM(C33:C34)</f>
        <v>341000</v>
      </c>
      <c r="D32" s="43">
        <f>SUM(D33:D34)</f>
        <v>6683</v>
      </c>
      <c r="E32" s="65">
        <f>SUM(E33:E34)</f>
        <v>0</v>
      </c>
      <c r="F32" s="43">
        <f>SUM(F33:F34)</f>
        <v>6683</v>
      </c>
      <c r="G32" s="43">
        <f>SUM(G33:G34)</f>
        <v>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3783</v>
      </c>
      <c r="E33" s="47">
        <f>SUM(F33-D33)</f>
        <v>0</v>
      </c>
      <c r="F33" s="35">
        <v>3783</v>
      </c>
    </row>
    <row r="34" spans="1:6" ht="16.5" thickBot="1">
      <c r="A34" s="17" t="s">
        <v>136</v>
      </c>
      <c r="B34" s="34" t="s">
        <v>137</v>
      </c>
      <c r="C34" s="46">
        <v>331000</v>
      </c>
      <c r="D34" s="35">
        <v>2900</v>
      </c>
      <c r="E34" s="47">
        <f>SUM(F34-D34)</f>
        <v>0</v>
      </c>
      <c r="F34" s="35">
        <v>2900</v>
      </c>
    </row>
    <row r="35" spans="1:6" ht="16.5" thickBot="1">
      <c r="A35" s="31" t="s">
        <v>51</v>
      </c>
      <c r="B35" s="19" t="s">
        <v>52</v>
      </c>
      <c r="C35" s="33">
        <f>SUM(C36:C41)</f>
        <v>1107000</v>
      </c>
      <c r="D35" s="33">
        <f>SUM(D36:D41)</f>
        <v>231792</v>
      </c>
      <c r="E35" s="33">
        <f>SUM(E36:E41)</f>
        <v>25420</v>
      </c>
      <c r="F35" s="33">
        <f>SUM(F36:F41)</f>
        <v>257212</v>
      </c>
    </row>
    <row r="36" spans="1:6" ht="16.5" thickBot="1">
      <c r="A36" s="17" t="s">
        <v>53</v>
      </c>
      <c r="B36" s="34" t="s">
        <v>54</v>
      </c>
      <c r="C36" s="46">
        <v>54000</v>
      </c>
      <c r="D36" s="35">
        <v>51019</v>
      </c>
      <c r="E36" s="35">
        <f t="shared" ref="E36:E41" si="1">SUM(F36-D36)</f>
        <v>0</v>
      </c>
      <c r="F36" s="35">
        <v>51019</v>
      </c>
    </row>
    <row r="37" spans="1:6" ht="16.5" thickBot="1">
      <c r="A37" s="17" t="s">
        <v>55</v>
      </c>
      <c r="B37" s="34" t="s">
        <v>56</v>
      </c>
      <c r="C37" s="46">
        <v>2000</v>
      </c>
      <c r="D37" s="35">
        <v>1563</v>
      </c>
      <c r="E37" s="35">
        <f t="shared" si="1"/>
        <v>0</v>
      </c>
      <c r="F37" s="35">
        <v>1563</v>
      </c>
    </row>
    <row r="38" spans="1:6" ht="18.75" customHeight="1" thickBot="1">
      <c r="A38" s="17" t="s">
        <v>57</v>
      </c>
      <c r="B38" s="34" t="s">
        <v>58</v>
      </c>
      <c r="C38" s="46">
        <v>18000</v>
      </c>
      <c r="D38" s="35">
        <v>16653</v>
      </c>
      <c r="E38" s="35">
        <f t="shared" si="1"/>
        <v>0</v>
      </c>
      <c r="F38" s="35">
        <v>16653</v>
      </c>
    </row>
    <row r="39" spans="1:6" ht="30" customHeight="1" thickBot="1">
      <c r="A39" s="36" t="s">
        <v>59</v>
      </c>
      <c r="B39" s="48" t="s">
        <v>60</v>
      </c>
      <c r="C39" s="38">
        <v>1000</v>
      </c>
      <c r="D39" s="38">
        <v>518</v>
      </c>
      <c r="E39" s="38">
        <f t="shared" si="1"/>
        <v>0</v>
      </c>
      <c r="F39" s="38">
        <v>518</v>
      </c>
    </row>
    <row r="40" spans="1:6" ht="15" customHeight="1" thickBot="1">
      <c r="A40" s="17" t="s">
        <v>61</v>
      </c>
      <c r="B40" s="34" t="s">
        <v>62</v>
      </c>
      <c r="C40" s="46">
        <v>8000</v>
      </c>
      <c r="D40" s="35">
        <v>7215</v>
      </c>
      <c r="E40" s="35">
        <f t="shared" si="1"/>
        <v>0</v>
      </c>
      <c r="F40" s="35">
        <v>7215</v>
      </c>
    </row>
    <row r="41" spans="1:6" ht="15" customHeight="1" thickBot="1">
      <c r="A41" s="17" t="s">
        <v>142</v>
      </c>
      <c r="B41" s="34" t="s">
        <v>143</v>
      </c>
      <c r="C41" s="46">
        <v>1024000</v>
      </c>
      <c r="D41" s="35">
        <v>154824</v>
      </c>
      <c r="E41" s="35">
        <f t="shared" si="1"/>
        <v>25420</v>
      </c>
      <c r="F41" s="35">
        <v>180244</v>
      </c>
    </row>
    <row r="42" spans="1:6" ht="16.5" thickBot="1">
      <c r="A42" s="31" t="s">
        <v>63</v>
      </c>
      <c r="B42" s="19" t="s">
        <v>64</v>
      </c>
      <c r="C42" s="33">
        <f>SUM(C43+C53+C54+C56+C59+C60+C61+C62+C63+C64)</f>
        <v>6494000</v>
      </c>
      <c r="D42" s="33">
        <f>SUM(D43+D53+D54+D56+D59+D60+D61+D62+D63+D64)</f>
        <v>1799246</v>
      </c>
      <c r="E42" s="33">
        <f>SUM(E43+E53+E54+E56+E59+E60+E61+E62+E63+E64)</f>
        <v>352375</v>
      </c>
      <c r="F42" s="33">
        <f>SUM(F43+F53+F54+F56+F59+F60+F61+F62+F63+F64)</f>
        <v>2151621</v>
      </c>
    </row>
    <row r="43" spans="1:6" ht="16.5" thickBot="1">
      <c r="A43" s="31" t="s">
        <v>65</v>
      </c>
      <c r="B43" s="19" t="s">
        <v>66</v>
      </c>
      <c r="C43" s="33">
        <f>SUM(C44:C52)</f>
        <v>2624000</v>
      </c>
      <c r="D43" s="33">
        <f>SUM(D44:D52)</f>
        <v>1070965</v>
      </c>
      <c r="E43" s="33">
        <f>SUM(E44:E52)</f>
        <v>199386</v>
      </c>
      <c r="F43" s="33">
        <f>SUM(F44:F52)</f>
        <v>1270351</v>
      </c>
    </row>
    <row r="44" spans="1:6" ht="16.5" thickBot="1">
      <c r="A44" s="17" t="s">
        <v>67</v>
      </c>
      <c r="B44" s="34" t="s">
        <v>68</v>
      </c>
      <c r="C44" s="46">
        <v>10000</v>
      </c>
      <c r="D44" s="35">
        <v>7160</v>
      </c>
      <c r="E44" s="35">
        <f t="shared" ref="E44:E75" si="2">SUM(F44-D44)</f>
        <v>-4668</v>
      </c>
      <c r="F44" s="35">
        <v>2492</v>
      </c>
    </row>
    <row r="45" spans="1:6" ht="16.5" thickBot="1">
      <c r="A45" s="17" t="s">
        <v>69</v>
      </c>
      <c r="B45" s="34" t="s">
        <v>70</v>
      </c>
      <c r="C45" s="46">
        <v>18000</v>
      </c>
      <c r="D45" s="35">
        <v>3903</v>
      </c>
      <c r="E45" s="35">
        <f t="shared" si="2"/>
        <v>0</v>
      </c>
      <c r="F45" s="35">
        <v>3903</v>
      </c>
    </row>
    <row r="46" spans="1:6" ht="16.5" thickBot="1">
      <c r="A46" s="17" t="s">
        <v>71</v>
      </c>
      <c r="B46" s="34" t="s">
        <v>72</v>
      </c>
      <c r="C46" s="46">
        <v>670000</v>
      </c>
      <c r="D46" s="35">
        <v>389792</v>
      </c>
      <c r="E46" s="35">
        <f t="shared" si="2"/>
        <v>32197</v>
      </c>
      <c r="F46" s="35">
        <v>421989</v>
      </c>
    </row>
    <row r="47" spans="1:6" ht="16.5" thickBot="1">
      <c r="A47" s="17" t="s">
        <v>73</v>
      </c>
      <c r="B47" s="34" t="s">
        <v>74</v>
      </c>
      <c r="C47" s="46">
        <v>35000</v>
      </c>
      <c r="D47" s="35">
        <v>12446</v>
      </c>
      <c r="E47" s="35">
        <f t="shared" si="2"/>
        <v>2849</v>
      </c>
      <c r="F47" s="35">
        <v>15295</v>
      </c>
    </row>
    <row r="48" spans="1:6" ht="16.5" thickBot="1">
      <c r="A48" s="17" t="s">
        <v>75</v>
      </c>
      <c r="B48" s="34" t="s">
        <v>76</v>
      </c>
      <c r="C48" s="46">
        <v>30000</v>
      </c>
      <c r="D48" s="35">
        <v>19134</v>
      </c>
      <c r="E48" s="35">
        <f>SUM(F48-D48)</f>
        <v>-1158</v>
      </c>
      <c r="F48" s="35">
        <v>17976</v>
      </c>
    </row>
    <row r="49" spans="1:6" ht="16.5" thickBot="1">
      <c r="A49" s="17" t="s">
        <v>77</v>
      </c>
      <c r="B49" s="34" t="s">
        <v>78</v>
      </c>
      <c r="C49" s="46"/>
      <c r="D49" s="35"/>
      <c r="E49" s="35"/>
      <c r="F49" s="35"/>
    </row>
    <row r="50" spans="1:6" ht="30.6" customHeight="1" thickBot="1">
      <c r="A50" s="36" t="s">
        <v>79</v>
      </c>
      <c r="B50" s="48" t="s">
        <v>80</v>
      </c>
      <c r="C50" s="38">
        <v>540000</v>
      </c>
      <c r="D50" s="49">
        <v>159834</v>
      </c>
      <c r="E50" s="38">
        <f t="shared" si="2"/>
        <v>40596</v>
      </c>
      <c r="F50" s="49">
        <v>200430</v>
      </c>
    </row>
    <row r="51" spans="1:6" ht="18.75" customHeight="1" thickBot="1">
      <c r="A51" s="36" t="s">
        <v>81</v>
      </c>
      <c r="B51" s="37" t="s">
        <v>82</v>
      </c>
      <c r="C51" s="50">
        <v>299000</v>
      </c>
      <c r="D51" s="38">
        <v>77121</v>
      </c>
      <c r="E51" s="38">
        <f t="shared" si="2"/>
        <v>8400</v>
      </c>
      <c r="F51" s="38">
        <v>85521</v>
      </c>
    </row>
    <row r="52" spans="1:6" ht="15.75" customHeight="1" thickBot="1">
      <c r="A52" s="17" t="s">
        <v>83</v>
      </c>
      <c r="B52" s="34" t="s">
        <v>84</v>
      </c>
      <c r="C52" s="46">
        <v>1022000</v>
      </c>
      <c r="D52" s="35">
        <v>401575</v>
      </c>
      <c r="E52" s="35">
        <f>SUM(F52-D52)</f>
        <v>121170</v>
      </c>
      <c r="F52" s="35">
        <v>522745</v>
      </c>
    </row>
    <row r="53" spans="1:6" s="54" customFormat="1" ht="15.95" customHeight="1" thickBot="1">
      <c r="A53" s="51" t="s">
        <v>85</v>
      </c>
      <c r="B53" s="52" t="s">
        <v>86</v>
      </c>
      <c r="C53" s="53">
        <v>694000</v>
      </c>
      <c r="D53" s="53">
        <v>201407</v>
      </c>
      <c r="E53" s="53">
        <f t="shared" si="2"/>
        <v>0</v>
      </c>
      <c r="F53" s="53">
        <v>201407</v>
      </c>
    </row>
    <row r="54" spans="1:6" ht="16.5" thickBot="1">
      <c r="A54" s="51" t="s">
        <v>87</v>
      </c>
      <c r="B54" s="52" t="s">
        <v>88</v>
      </c>
      <c r="C54" s="53">
        <f>C55</f>
        <v>463000</v>
      </c>
      <c r="D54" s="53">
        <f>SUM(D55)</f>
        <v>78151</v>
      </c>
      <c r="E54" s="53">
        <f t="shared" si="2"/>
        <v>21453</v>
      </c>
      <c r="F54" s="53">
        <f>SUM(F55)</f>
        <v>99604</v>
      </c>
    </row>
    <row r="55" spans="1:6" ht="16.5" thickBot="1">
      <c r="A55" s="17" t="s">
        <v>89</v>
      </c>
      <c r="B55" s="34" t="s">
        <v>90</v>
      </c>
      <c r="C55" s="46">
        <v>463000</v>
      </c>
      <c r="D55" s="46">
        <v>78151</v>
      </c>
      <c r="E55" s="46">
        <f t="shared" si="2"/>
        <v>21453</v>
      </c>
      <c r="F55" s="46">
        <v>99604</v>
      </c>
    </row>
    <row r="56" spans="1:6" ht="18" customHeight="1" thickBot="1">
      <c r="A56" s="31" t="s">
        <v>91</v>
      </c>
      <c r="B56" s="19" t="s">
        <v>92</v>
      </c>
      <c r="C56" s="20">
        <f>SUM(C57+C58)</f>
        <v>83000</v>
      </c>
      <c r="D56" s="20">
        <f>SUM(D57:D58)</f>
        <v>42043</v>
      </c>
      <c r="E56" s="20">
        <f t="shared" si="2"/>
        <v>885</v>
      </c>
      <c r="F56" s="20">
        <f>SUM(F57:F58)</f>
        <v>42928</v>
      </c>
    </row>
    <row r="57" spans="1:6" ht="18.75" customHeight="1" thickBot="1">
      <c r="A57" s="17" t="s">
        <v>93</v>
      </c>
      <c r="B57" s="34" t="s">
        <v>94</v>
      </c>
      <c r="C57" s="46">
        <v>13000</v>
      </c>
      <c r="D57" s="46">
        <v>3606</v>
      </c>
      <c r="E57" s="46">
        <f t="shared" si="2"/>
        <v>140</v>
      </c>
      <c r="F57" s="46">
        <v>3746</v>
      </c>
    </row>
    <row r="58" spans="1:6" ht="16.5" thickBot="1">
      <c r="A58" s="17" t="s">
        <v>95</v>
      </c>
      <c r="B58" s="34" t="s">
        <v>96</v>
      </c>
      <c r="C58" s="46">
        <v>70000</v>
      </c>
      <c r="D58" s="46">
        <v>38437</v>
      </c>
      <c r="E58" s="46">
        <f>SUM(F58-D58)</f>
        <v>745</v>
      </c>
      <c r="F58" s="46">
        <v>39182</v>
      </c>
    </row>
    <row r="59" spans="1:6" ht="16.5" thickBot="1">
      <c r="A59" s="31" t="s">
        <v>97</v>
      </c>
      <c r="B59" s="19" t="s">
        <v>98</v>
      </c>
      <c r="C59" s="20">
        <v>1413000</v>
      </c>
      <c r="D59" s="20">
        <v>16616</v>
      </c>
      <c r="E59" s="20">
        <f>SUM(F59-D59)</f>
        <v>6369</v>
      </c>
      <c r="F59" s="20">
        <v>22985</v>
      </c>
    </row>
    <row r="60" spans="1:6" ht="16.5" thickBot="1">
      <c r="A60" s="31" t="s">
        <v>99</v>
      </c>
      <c r="B60" s="19" t="s">
        <v>100</v>
      </c>
      <c r="C60" s="20"/>
      <c r="D60" s="33">
        <v>0</v>
      </c>
      <c r="E60" s="20">
        <f>SUM(F60-D60)</f>
        <v>0</v>
      </c>
      <c r="F60" s="33">
        <v>0</v>
      </c>
    </row>
    <row r="61" spans="1:6" ht="16.5" thickBot="1">
      <c r="A61" s="31" t="s">
        <v>101</v>
      </c>
      <c r="B61" s="19" t="s">
        <v>102</v>
      </c>
      <c r="C61" s="20">
        <v>115000</v>
      </c>
      <c r="D61" s="33">
        <v>1050</v>
      </c>
      <c r="E61" s="20">
        <f t="shared" si="2"/>
        <v>2264</v>
      </c>
      <c r="F61" s="33">
        <v>3314</v>
      </c>
    </row>
    <row r="62" spans="1:6" ht="16.5" thickBot="1">
      <c r="A62" s="31" t="s">
        <v>103</v>
      </c>
      <c r="B62" s="19" t="s">
        <v>104</v>
      </c>
      <c r="C62" s="20">
        <v>58000</v>
      </c>
      <c r="D62" s="33">
        <v>19931</v>
      </c>
      <c r="E62" s="20">
        <f t="shared" si="2"/>
        <v>6853</v>
      </c>
      <c r="F62" s="33">
        <v>26784</v>
      </c>
    </row>
    <row r="63" spans="1:6" ht="32.25" thickBot="1">
      <c r="A63" s="31" t="s">
        <v>105</v>
      </c>
      <c r="B63" s="19">
        <v>20.25</v>
      </c>
      <c r="C63" s="20">
        <v>10000</v>
      </c>
      <c r="D63" s="20">
        <v>10000</v>
      </c>
      <c r="E63" s="20">
        <f t="shared" si="2"/>
        <v>-10000</v>
      </c>
      <c r="F63" s="20">
        <v>0</v>
      </c>
    </row>
    <row r="64" spans="1:6" ht="16.5" thickBot="1">
      <c r="A64" s="31" t="s">
        <v>106</v>
      </c>
      <c r="B64" s="19" t="s">
        <v>107</v>
      </c>
      <c r="C64" s="20">
        <f>SUM(C65+C66)</f>
        <v>1034000</v>
      </c>
      <c r="D64" s="20">
        <f>SUM(D65:D66)</f>
        <v>359083</v>
      </c>
      <c r="E64" s="20">
        <f t="shared" si="2"/>
        <v>125165</v>
      </c>
      <c r="F64" s="20">
        <f>SUM(F65:F66)</f>
        <v>484248</v>
      </c>
    </row>
    <row r="65" spans="1:9" ht="16.5" thickBot="1">
      <c r="A65" s="17" t="s">
        <v>108</v>
      </c>
      <c r="B65" s="34" t="s">
        <v>109</v>
      </c>
      <c r="C65" s="46">
        <v>5000</v>
      </c>
      <c r="D65" s="46">
        <v>1324</v>
      </c>
      <c r="E65" s="46">
        <f>SUM(F65-D65)</f>
        <v>131</v>
      </c>
      <c r="F65" s="46">
        <v>1455</v>
      </c>
    </row>
    <row r="66" spans="1:9" ht="16.5" thickBot="1">
      <c r="A66" s="17" t="s">
        <v>110</v>
      </c>
      <c r="B66" s="34" t="s">
        <v>111</v>
      </c>
      <c r="C66" s="46">
        <v>1029000</v>
      </c>
      <c r="D66" s="46">
        <v>357759</v>
      </c>
      <c r="E66" s="46">
        <f t="shared" si="2"/>
        <v>125034</v>
      </c>
      <c r="F66" s="46">
        <f>34476+515+163501+280260+3741+200+100</f>
        <v>482793</v>
      </c>
      <c r="I66" s="68"/>
    </row>
    <row r="67" spans="1:9" s="1" customFormat="1" ht="16.5" thickBot="1">
      <c r="A67" s="31" t="s">
        <v>144</v>
      </c>
      <c r="B67" s="19">
        <v>59</v>
      </c>
      <c r="C67" s="20">
        <f>C68</f>
        <v>80000</v>
      </c>
      <c r="D67" s="20">
        <f>D68</f>
        <v>49134</v>
      </c>
      <c r="E67" s="20">
        <f>E68</f>
        <v>8227</v>
      </c>
      <c r="F67" s="20">
        <f>F68</f>
        <v>57361</v>
      </c>
    </row>
    <row r="68" spans="1:9" ht="32.25" thickBot="1">
      <c r="A68" s="17" t="s">
        <v>145</v>
      </c>
      <c r="B68" s="34" t="s">
        <v>146</v>
      </c>
      <c r="C68" s="46">
        <v>80000</v>
      </c>
      <c r="D68" s="46">
        <v>49134</v>
      </c>
      <c r="E68" s="46">
        <f t="shared" si="2"/>
        <v>8227</v>
      </c>
      <c r="F68" s="46">
        <v>57361</v>
      </c>
    </row>
    <row r="69" spans="1:9" s="1" customFormat="1" ht="63.75" thickBot="1">
      <c r="A69" s="41" t="s">
        <v>149</v>
      </c>
      <c r="B69" s="42">
        <v>84</v>
      </c>
      <c r="C69" s="20"/>
      <c r="D69" s="20">
        <f>D70</f>
        <v>-8700</v>
      </c>
      <c r="E69" s="20">
        <f t="shared" ref="E69:F71" si="3">E70</f>
        <v>0</v>
      </c>
      <c r="F69" s="20">
        <f t="shared" si="3"/>
        <v>-8700</v>
      </c>
    </row>
    <row r="70" spans="1:9" s="1" customFormat="1" ht="79.5" thickBot="1">
      <c r="A70" s="31" t="s">
        <v>150</v>
      </c>
      <c r="B70" s="19">
        <v>85</v>
      </c>
      <c r="C70" s="20"/>
      <c r="D70" s="20">
        <f>D71</f>
        <v>-8700</v>
      </c>
      <c r="E70" s="20">
        <f t="shared" si="3"/>
        <v>0</v>
      </c>
      <c r="F70" s="20">
        <f t="shared" si="3"/>
        <v>-8700</v>
      </c>
    </row>
    <row r="71" spans="1:9" s="1" customFormat="1" ht="48" thickBot="1">
      <c r="A71" s="31" t="s">
        <v>151</v>
      </c>
      <c r="B71" s="19">
        <v>85.01</v>
      </c>
      <c r="C71" s="20"/>
      <c r="D71" s="20">
        <f>D72</f>
        <v>-8700</v>
      </c>
      <c r="E71" s="20">
        <f t="shared" si="3"/>
        <v>0</v>
      </c>
      <c r="F71" s="20">
        <f t="shared" si="3"/>
        <v>-8700</v>
      </c>
    </row>
    <row r="72" spans="1:9" ht="63.75" thickBot="1">
      <c r="A72" s="17" t="s">
        <v>152</v>
      </c>
      <c r="B72" s="34" t="s">
        <v>153</v>
      </c>
      <c r="C72" s="46"/>
      <c r="D72" s="46">
        <v>-8700</v>
      </c>
      <c r="E72" s="46">
        <f t="shared" si="2"/>
        <v>0</v>
      </c>
      <c r="F72" s="46">
        <v>-8700</v>
      </c>
    </row>
    <row r="73" spans="1:9" ht="16.5" thickBot="1">
      <c r="A73" s="31" t="s">
        <v>112</v>
      </c>
      <c r="B73" s="19" t="s">
        <v>113</v>
      </c>
      <c r="C73" s="20">
        <f>C74</f>
        <v>64000</v>
      </c>
      <c r="D73" s="20">
        <f>SUM(D74)</f>
        <v>0</v>
      </c>
      <c r="E73" s="20">
        <f t="shared" si="2"/>
        <v>0</v>
      </c>
      <c r="F73" s="20">
        <f>SUM(F74)</f>
        <v>0</v>
      </c>
    </row>
    <row r="74" spans="1:9" ht="16.5" thickBot="1">
      <c r="A74" s="31" t="s">
        <v>114</v>
      </c>
      <c r="B74" s="19" t="s">
        <v>115</v>
      </c>
      <c r="C74" s="20">
        <f>C75</f>
        <v>64000</v>
      </c>
      <c r="D74" s="20">
        <f>SUM(D75)</f>
        <v>0</v>
      </c>
      <c r="E74" s="20">
        <f t="shared" si="2"/>
        <v>0</v>
      </c>
      <c r="F74" s="20">
        <f>SUM(F75)</f>
        <v>0</v>
      </c>
    </row>
    <row r="75" spans="1:9" ht="16.5" thickBot="1">
      <c r="A75" s="31" t="s">
        <v>116</v>
      </c>
      <c r="B75" s="19" t="s">
        <v>117</v>
      </c>
      <c r="C75" s="20">
        <f>SUM(C76:C80)</f>
        <v>64000</v>
      </c>
      <c r="D75" s="20">
        <f>SUM(D76:D80)</f>
        <v>0</v>
      </c>
      <c r="E75" s="20">
        <f t="shared" si="2"/>
        <v>0</v>
      </c>
      <c r="F75" s="20">
        <f>SUM(F76:F80)</f>
        <v>0</v>
      </c>
    </row>
    <row r="76" spans="1:9" ht="16.5" thickBot="1">
      <c r="A76" s="17" t="s">
        <v>118</v>
      </c>
      <c r="B76" s="34" t="s">
        <v>119</v>
      </c>
      <c r="C76" s="46">
        <v>0</v>
      </c>
      <c r="D76" s="46"/>
      <c r="E76" s="46">
        <f>SUM(F76-D76)</f>
        <v>0</v>
      </c>
      <c r="F76" s="46"/>
    </row>
    <row r="77" spans="1:9" ht="31.5" customHeight="1" thickBot="1">
      <c r="A77" s="17" t="s">
        <v>120</v>
      </c>
      <c r="B77" s="55" t="s">
        <v>121</v>
      </c>
      <c r="C77" s="35">
        <v>0</v>
      </c>
      <c r="D77" s="35"/>
      <c r="E77" s="35">
        <f>SUM(F77-D77)</f>
        <v>0</v>
      </c>
      <c r="F77" s="35">
        <v>0</v>
      </c>
    </row>
    <row r="78" spans="1:9" ht="32.25" thickBot="1">
      <c r="A78" s="24" t="s">
        <v>170</v>
      </c>
      <c r="B78" s="80" t="s">
        <v>123</v>
      </c>
      <c r="C78" s="40">
        <v>64000</v>
      </c>
      <c r="D78" s="81"/>
      <c r="E78" s="56"/>
      <c r="F78" s="81"/>
    </row>
    <row r="79" spans="1:9" ht="21" customHeight="1" thickBot="1">
      <c r="A79" s="36" t="s">
        <v>125</v>
      </c>
      <c r="B79" s="82" t="s">
        <v>126</v>
      </c>
      <c r="C79" s="83">
        <v>0</v>
      </c>
      <c r="D79" s="83">
        <v>0</v>
      </c>
      <c r="E79" s="83">
        <f>SUM(F79-D79)</f>
        <v>0</v>
      </c>
      <c r="F79" s="83">
        <v>0</v>
      </c>
    </row>
    <row r="80" spans="1:9" ht="32.25" thickBot="1">
      <c r="A80" s="17" t="s">
        <v>127</v>
      </c>
      <c r="B80" s="34">
        <v>71.03</v>
      </c>
      <c r="C80" s="46">
        <v>0</v>
      </c>
      <c r="D80" s="46"/>
      <c r="E80" s="46"/>
      <c r="F80" s="46"/>
    </row>
    <row r="81" spans="1:7" ht="16.5" thickBot="1">
      <c r="A81" s="17"/>
      <c r="B81" s="55"/>
      <c r="C81" s="55"/>
      <c r="D81" s="35"/>
      <c r="E81" s="35"/>
      <c r="F81" s="35"/>
    </row>
    <row r="82" spans="1:7" ht="16.5" thickBot="1">
      <c r="A82" s="31" t="s">
        <v>128</v>
      </c>
      <c r="B82" s="34"/>
      <c r="C82" s="20"/>
      <c r="D82" s="20">
        <f>SUM(D13-D20)</f>
        <v>503433</v>
      </c>
      <c r="E82" s="20">
        <f>SUM(E13-E20)</f>
        <v>-96390</v>
      </c>
      <c r="F82" s="20">
        <f>SUM(F13-F20)</f>
        <v>398343</v>
      </c>
      <c r="G82" s="59"/>
    </row>
    <row r="83" spans="1:7" ht="16.5" thickBot="1">
      <c r="A83" s="17" t="s">
        <v>20</v>
      </c>
      <c r="B83" s="34"/>
      <c r="C83" s="34"/>
      <c r="D83" s="46"/>
      <c r="E83" s="46"/>
      <c r="F83" s="46"/>
    </row>
    <row r="84" spans="1:7" ht="16.5" thickBot="1">
      <c r="A84" s="17" t="s">
        <v>129</v>
      </c>
      <c r="B84" s="34"/>
      <c r="C84" s="34"/>
      <c r="D84" s="46">
        <f>SUM(D17-D23)</f>
        <v>94113</v>
      </c>
      <c r="E84" s="46">
        <f>SUM(E17-E23)</f>
        <v>-22788</v>
      </c>
      <c r="F84" s="46">
        <f>SUM(F17-F23)</f>
        <v>71325</v>
      </c>
    </row>
    <row r="85" spans="1:7" ht="16.5" thickBot="1">
      <c r="A85" s="17" t="s">
        <v>130</v>
      </c>
      <c r="B85" s="34"/>
      <c r="C85" s="34"/>
      <c r="D85" s="46">
        <f>SUM(D18-D42)</f>
        <v>449754</v>
      </c>
      <c r="E85" s="46">
        <f>SUM(E18-E42)</f>
        <v>-65375</v>
      </c>
      <c r="F85" s="46">
        <f>SUM(F18-F42)</f>
        <v>384379</v>
      </c>
    </row>
    <row r="86" spans="1:7" ht="16.5" thickBot="1">
      <c r="A86" s="17" t="s">
        <v>131</v>
      </c>
      <c r="B86" s="34"/>
      <c r="C86" s="34"/>
      <c r="D86" s="20"/>
      <c r="E86" s="20"/>
      <c r="F86" s="46"/>
    </row>
    <row r="87" spans="1:7" ht="16.5" thickBot="1">
      <c r="A87" s="17" t="s">
        <v>132</v>
      </c>
      <c r="B87" s="34"/>
      <c r="C87" s="34"/>
      <c r="D87" s="46">
        <f>SUM(D19-D73)</f>
        <v>0</v>
      </c>
      <c r="E87" s="46">
        <f>SUM(F87-D87)</f>
        <v>0</v>
      </c>
      <c r="F87" s="46">
        <f>SUM(F19-F73)</f>
        <v>0</v>
      </c>
    </row>
    <row r="88" spans="1:7" ht="15.75">
      <c r="A88" s="60"/>
    </row>
    <row r="91" spans="1:7">
      <c r="A91" s="61" t="s">
        <v>140</v>
      </c>
      <c r="E91" s="61" t="s">
        <v>134</v>
      </c>
    </row>
    <row r="93" spans="1:7">
      <c r="A93" s="1" t="s">
        <v>168</v>
      </c>
      <c r="E93" s="62" t="s">
        <v>135</v>
      </c>
    </row>
  </sheetData>
  <mergeCells count="17">
    <mergeCell ref="A8:A9"/>
    <mergeCell ref="B8:B9"/>
    <mergeCell ref="D8:D9"/>
    <mergeCell ref="E8:E9"/>
    <mergeCell ref="F8:F9"/>
    <mergeCell ref="A10:A11"/>
    <mergeCell ref="B10:B11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</mergeCells>
  <pageMargins left="0.75" right="0.75" top="1" bottom="1" header="0.5" footer="0.5"/>
  <pageSetup paperSize="9" scale="78" orientation="portrait" r:id="rId1"/>
  <headerFooter alignWithMargins="0"/>
  <rowBreaks count="1" manualBreakCount="1">
    <brk id="53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94"/>
  <sheetViews>
    <sheetView tabSelected="1" zoomScaleNormal="100" workbookViewId="0">
      <selection activeCell="I68" sqref="I68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  <col min="9" max="9" width="17.140625" bestFit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172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95"/>
      <c r="B8" s="95"/>
      <c r="C8" s="8"/>
      <c r="D8" s="95"/>
      <c r="E8" s="97"/>
      <c r="F8" s="99" t="s">
        <v>6</v>
      </c>
    </row>
    <row r="9" spans="1:9" ht="21" customHeight="1" thickBot="1">
      <c r="A9" s="96"/>
      <c r="B9" s="96"/>
      <c r="C9" s="9"/>
      <c r="D9" s="96"/>
      <c r="E9" s="98"/>
      <c r="F9" s="100"/>
    </row>
    <row r="10" spans="1:9" ht="18" customHeight="1">
      <c r="A10" s="101" t="s">
        <v>7</v>
      </c>
      <c r="B10" s="101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102"/>
      <c r="B11" s="102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88"/>
      <c r="C13" s="90"/>
      <c r="D13" s="90">
        <f>SUM(D17:D19)</f>
        <v>8123000</v>
      </c>
      <c r="E13" s="90">
        <f>SUM(F13-D13)</f>
        <v>2377000</v>
      </c>
      <c r="F13" s="90">
        <f>SUM(F17:F19)</f>
        <v>10500000</v>
      </c>
      <c r="H13" s="16"/>
    </row>
    <row r="14" spans="1:9" ht="16.5" hidden="1" customHeight="1">
      <c r="A14" s="17" t="s">
        <v>20</v>
      </c>
      <c r="B14" s="89"/>
      <c r="C14" s="91"/>
      <c r="D14" s="91"/>
      <c r="E14" s="92"/>
      <c r="F14" s="91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9" ht="18" customHeight="1" thickBot="1">
      <c r="A17" s="21" t="s">
        <v>22</v>
      </c>
      <c r="B17" s="22" t="s">
        <v>23</v>
      </c>
      <c r="C17" s="23">
        <f>C23</f>
        <v>9196000</v>
      </c>
      <c r="D17" s="23">
        <f>CONT_EXECUTIE_IAN_2018!F17+CONT_EXECUTIE_Feb_2018!E17+CONT_EXECUTIE_Mar_2018!E17+CONT_EXECUTIE_Apr_2018!E17+CONT_EXECUTIE_Mai_2018!E17+CONT_EXECUTIE_Iunie_2018!E17+CONT_EXECUTIE_Iulie_2018!E17+CONT_EXECUTIE_August_2018!E17+CONT_EXECUTIE_Septembrie_2018!E17+CONT_EXECUTIE_Octombrie_2018!E17+CONT_EXECUTIE_Noiembrie_2018!E17</f>
        <v>5587000</v>
      </c>
      <c r="E17" s="23">
        <f>SUM(F17-D17)</f>
        <v>592000</v>
      </c>
      <c r="F17" s="23">
        <v>6179000</v>
      </c>
    </row>
    <row r="18" spans="1:9" ht="16.5" thickBot="1">
      <c r="A18" s="24" t="s">
        <v>24</v>
      </c>
      <c r="B18" s="25" t="s">
        <v>25</v>
      </c>
      <c r="C18" s="67">
        <f>C43+C68</f>
        <v>5260000</v>
      </c>
      <c r="D18" s="26">
        <f>CONT_EXECUTIE_IAN_2018!F18+CONT_EXECUTIE_Feb_2018!E18+CONT_EXECUTIE_Mar_2018!E18+CONT_EXECUTIE_Apr_2018!E18+CONT_EXECUTIE_Mai_2018!E18+CONT_EXECUTIE_Iunie_2018!E18+CONT_EXECUTIE_Iulie_2018!E18+CONT_EXECUTIE_August_2018!E18+CONT_EXECUTIE_Septembrie_2018!E18+CONT_EXECUTIE_Octombrie_2018!E18+CONT_EXECUTIE_Noiembrie_2018!E18</f>
        <v>2536000</v>
      </c>
      <c r="E18" s="27">
        <f>SUM(F18-D18)</f>
        <v>1745000</v>
      </c>
      <c r="F18" s="26">
        <f>4205000+76000</f>
        <v>4281000</v>
      </c>
    </row>
    <row r="19" spans="1:9" ht="16.5" thickBot="1">
      <c r="A19" s="17"/>
      <c r="B19" s="25" t="s">
        <v>26</v>
      </c>
      <c r="C19" s="67">
        <f>C74</f>
        <v>128000</v>
      </c>
      <c r="D19" s="28"/>
      <c r="E19" s="29">
        <f>SUM(F19-D19)</f>
        <v>40000</v>
      </c>
      <c r="F19" s="28">
        <v>40000</v>
      </c>
    </row>
    <row r="20" spans="1:9" ht="18.75">
      <c r="A20" s="30" t="s">
        <v>27</v>
      </c>
      <c r="B20" s="93"/>
      <c r="C20" s="94">
        <f>SUM(C22+C74)</f>
        <v>14584000</v>
      </c>
      <c r="D20" s="94">
        <f>SUM(D22+D74+D70)</f>
        <v>8010406</v>
      </c>
      <c r="E20" s="94">
        <f>SUM(E22+E74)</f>
        <v>1751808</v>
      </c>
      <c r="F20" s="94">
        <f>SUM(F22+F74)</f>
        <v>9770914</v>
      </c>
    </row>
    <row r="21" spans="1:9" ht="13.5" customHeight="1" thickBot="1">
      <c r="A21" s="17" t="s">
        <v>20</v>
      </c>
      <c r="B21" s="89"/>
      <c r="C21" s="91"/>
      <c r="D21" s="91"/>
      <c r="E21" s="91"/>
      <c r="F21" s="91"/>
    </row>
    <row r="22" spans="1:9" ht="19.5" thickBot="1">
      <c r="A22" s="31" t="s">
        <v>28</v>
      </c>
      <c r="B22" s="19" t="s">
        <v>29</v>
      </c>
      <c r="C22" s="20">
        <f>SUM(C23+C43+C68)</f>
        <v>14456000</v>
      </c>
      <c r="D22" s="20">
        <f>SUM(D23+D43+D68)</f>
        <v>8019106</v>
      </c>
      <c r="E22" s="20">
        <f>SUM(E23+E43+E68)</f>
        <v>1711808</v>
      </c>
      <c r="F22" s="20">
        <f>SUM(F23+F43+F68)</f>
        <v>9730914</v>
      </c>
    </row>
    <row r="23" spans="1:9" ht="30.6" customHeight="1" thickBot="1">
      <c r="A23" s="31" t="s">
        <v>30</v>
      </c>
      <c r="B23" s="32" t="s">
        <v>31</v>
      </c>
      <c r="C23" s="33">
        <f>SUM(C24+C33+C36)</f>
        <v>9196000</v>
      </c>
      <c r="D23" s="33">
        <f>SUM(D24+D36+D33)</f>
        <v>5558584</v>
      </c>
      <c r="E23" s="33">
        <f t="shared" ref="E23:E29" si="0">SUM(F23-D23)</f>
        <v>605390</v>
      </c>
      <c r="F23" s="33">
        <f>SUM(F24+F36+F33)</f>
        <v>6163974</v>
      </c>
      <c r="I23" s="66">
        <f>F23-F33</f>
        <v>6157291</v>
      </c>
    </row>
    <row r="24" spans="1:9" ht="20.25" customHeight="1" thickBot="1">
      <c r="A24" s="31" t="s">
        <v>32</v>
      </c>
      <c r="B24" s="19" t="s">
        <v>33</v>
      </c>
      <c r="C24" s="33">
        <f>SUM(C25:C32)</f>
        <v>8833000</v>
      </c>
      <c r="D24" s="33">
        <f>SUM(D25:D32)</f>
        <v>5271495</v>
      </c>
      <c r="E24" s="33">
        <f>SUM(F24-D24)</f>
        <v>577353</v>
      </c>
      <c r="F24" s="33">
        <f>SUM(F25:F32)</f>
        <v>5848848</v>
      </c>
    </row>
    <row r="25" spans="1:9" ht="16.5" customHeight="1" thickBot="1">
      <c r="A25" s="17" t="s">
        <v>34</v>
      </c>
      <c r="B25" s="34" t="s">
        <v>35</v>
      </c>
      <c r="C25" s="35">
        <v>8500000</v>
      </c>
      <c r="D25" s="35">
        <v>5111616</v>
      </c>
      <c r="E25" s="35">
        <f t="shared" si="0"/>
        <v>534487</v>
      </c>
      <c r="F25" s="35">
        <v>5646103</v>
      </c>
    </row>
    <row r="26" spans="1:9" ht="19.5" customHeight="1" thickBot="1">
      <c r="A26" s="17" t="s">
        <v>36</v>
      </c>
      <c r="B26" s="34" t="s">
        <v>37</v>
      </c>
      <c r="C26" s="35">
        <v>11000</v>
      </c>
      <c r="D26" s="35">
        <v>7746</v>
      </c>
      <c r="E26" s="35">
        <f t="shared" si="0"/>
        <v>1517</v>
      </c>
      <c r="F26" s="35">
        <v>9263</v>
      </c>
    </row>
    <row r="27" spans="1:9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9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9" ht="32.25" thickBot="1">
      <c r="A29" s="36" t="s">
        <v>42</v>
      </c>
      <c r="B29" s="37" t="s">
        <v>43</v>
      </c>
      <c r="C29" s="38">
        <v>130000</v>
      </c>
      <c r="D29" s="38">
        <v>81233</v>
      </c>
      <c r="E29" s="38">
        <f t="shared" si="0"/>
        <v>37344</v>
      </c>
      <c r="F29" s="38">
        <v>118577</v>
      </c>
    </row>
    <row r="30" spans="1:9" ht="16.5" thickBot="1">
      <c r="A30" s="17" t="s">
        <v>44</v>
      </c>
      <c r="B30" s="34" t="s">
        <v>45</v>
      </c>
      <c r="C30" s="35">
        <v>56000</v>
      </c>
      <c r="D30" s="35">
        <v>17531</v>
      </c>
      <c r="E30" s="38">
        <f>SUM(F30-D30)</f>
        <v>0</v>
      </c>
      <c r="F30" s="35">
        <v>17531</v>
      </c>
    </row>
    <row r="31" spans="1:9" ht="16.5" thickBot="1">
      <c r="A31" s="17" t="s">
        <v>173</v>
      </c>
      <c r="B31" s="34" t="s">
        <v>174</v>
      </c>
      <c r="C31" s="35">
        <v>60000</v>
      </c>
      <c r="D31" s="35"/>
      <c r="E31" s="38">
        <f>SUM(F31-D31)</f>
        <v>0</v>
      </c>
      <c r="F31" s="35"/>
    </row>
    <row r="32" spans="1:9" ht="16.5" thickBot="1">
      <c r="A32" s="17" t="s">
        <v>46</v>
      </c>
      <c r="B32" s="34" t="s">
        <v>47</v>
      </c>
      <c r="C32" s="35">
        <v>76000</v>
      </c>
      <c r="D32" s="35">
        <v>53369</v>
      </c>
      <c r="E32" s="40">
        <f>SUM(F32-D32)</f>
        <v>4005</v>
      </c>
      <c r="F32" s="35">
        <v>57374</v>
      </c>
    </row>
    <row r="33" spans="1:7" ht="16.5" thickBot="1">
      <c r="A33" s="41" t="s">
        <v>48</v>
      </c>
      <c r="B33" s="42">
        <v>10.02</v>
      </c>
      <c r="C33" s="43">
        <f>SUM(C34:C35)</f>
        <v>13000</v>
      </c>
      <c r="D33" s="43">
        <f>SUM(D34:D35)</f>
        <v>6683</v>
      </c>
      <c r="E33" s="65">
        <f>SUM(E34:E35)</f>
        <v>0</v>
      </c>
      <c r="F33" s="43">
        <f>SUM(F34:F35)</f>
        <v>6683</v>
      </c>
      <c r="G33" s="43">
        <f>SUM(G34:G35)</f>
        <v>0</v>
      </c>
    </row>
    <row r="34" spans="1:7" ht="16.5" thickBot="1">
      <c r="A34" s="17" t="s">
        <v>49</v>
      </c>
      <c r="B34" s="34" t="s">
        <v>50</v>
      </c>
      <c r="C34" s="46">
        <v>10000</v>
      </c>
      <c r="D34" s="35">
        <v>3783</v>
      </c>
      <c r="E34" s="47">
        <f>SUM(F34-D34)</f>
        <v>0</v>
      </c>
      <c r="F34" s="35">
        <v>3783</v>
      </c>
    </row>
    <row r="35" spans="1:7" ht="16.5" thickBot="1">
      <c r="A35" s="17" t="s">
        <v>136</v>
      </c>
      <c r="B35" s="34" t="s">
        <v>137</v>
      </c>
      <c r="C35" s="46">
        <v>3000</v>
      </c>
      <c r="D35" s="35">
        <v>2900</v>
      </c>
      <c r="E35" s="47">
        <f>SUM(F35-D35)</f>
        <v>0</v>
      </c>
      <c r="F35" s="35">
        <v>2900</v>
      </c>
    </row>
    <row r="36" spans="1:7" ht="16.5" thickBot="1">
      <c r="A36" s="31" t="s">
        <v>51</v>
      </c>
      <c r="B36" s="19" t="s">
        <v>52</v>
      </c>
      <c r="C36" s="33">
        <f>SUM(C37:C42)</f>
        <v>350000</v>
      </c>
      <c r="D36" s="33">
        <f>SUM(D37:D42)</f>
        <v>280406</v>
      </c>
      <c r="E36" s="33">
        <f>SUM(E37:E42)</f>
        <v>28037</v>
      </c>
      <c r="F36" s="33">
        <f>SUM(F37:F42)</f>
        <v>308443</v>
      </c>
    </row>
    <row r="37" spans="1:7" ht="16.5" thickBot="1">
      <c r="A37" s="17" t="s">
        <v>53</v>
      </c>
      <c r="B37" s="34" t="s">
        <v>54</v>
      </c>
      <c r="C37" s="46">
        <v>54000</v>
      </c>
      <c r="D37" s="35">
        <v>51019</v>
      </c>
      <c r="E37" s="35">
        <f t="shared" ref="E37:E42" si="1">SUM(F37-D37)</f>
        <v>0</v>
      </c>
      <c r="F37" s="35">
        <v>51019</v>
      </c>
    </row>
    <row r="38" spans="1:7" ht="16.5" thickBot="1">
      <c r="A38" s="17" t="s">
        <v>55</v>
      </c>
      <c r="B38" s="34" t="s">
        <v>56</v>
      </c>
      <c r="C38" s="46">
        <v>2000</v>
      </c>
      <c r="D38" s="35">
        <v>1563</v>
      </c>
      <c r="E38" s="35">
        <f t="shared" si="1"/>
        <v>0</v>
      </c>
      <c r="F38" s="35">
        <v>1563</v>
      </c>
    </row>
    <row r="39" spans="1:7" ht="18.75" customHeight="1" thickBot="1">
      <c r="A39" s="17" t="s">
        <v>57</v>
      </c>
      <c r="B39" s="34" t="s">
        <v>58</v>
      </c>
      <c r="C39" s="46">
        <v>18000</v>
      </c>
      <c r="D39" s="35">
        <v>16653</v>
      </c>
      <c r="E39" s="35">
        <f t="shared" si="1"/>
        <v>0</v>
      </c>
      <c r="F39" s="35">
        <v>16653</v>
      </c>
    </row>
    <row r="40" spans="1:7" ht="30" customHeight="1" thickBot="1">
      <c r="A40" s="36" t="s">
        <v>59</v>
      </c>
      <c r="B40" s="48" t="s">
        <v>60</v>
      </c>
      <c r="C40" s="38">
        <v>1000</v>
      </c>
      <c r="D40" s="38">
        <v>518</v>
      </c>
      <c r="E40" s="38">
        <f t="shared" si="1"/>
        <v>0</v>
      </c>
      <c r="F40" s="38">
        <v>518</v>
      </c>
    </row>
    <row r="41" spans="1:7" ht="15" customHeight="1" thickBot="1">
      <c r="A41" s="17" t="s">
        <v>61</v>
      </c>
      <c r="B41" s="34" t="s">
        <v>62</v>
      </c>
      <c r="C41" s="46">
        <v>8000</v>
      </c>
      <c r="D41" s="35">
        <v>7215</v>
      </c>
      <c r="E41" s="35">
        <f t="shared" si="1"/>
        <v>0</v>
      </c>
      <c r="F41" s="35">
        <v>7215</v>
      </c>
    </row>
    <row r="42" spans="1:7" ht="15" customHeight="1" thickBot="1">
      <c r="A42" s="17" t="s">
        <v>142</v>
      </c>
      <c r="B42" s="34" t="s">
        <v>143</v>
      </c>
      <c r="C42" s="46">
        <v>267000</v>
      </c>
      <c r="D42" s="35">
        <v>203438</v>
      </c>
      <c r="E42" s="35">
        <f t="shared" si="1"/>
        <v>28037</v>
      </c>
      <c r="F42" s="35">
        <v>231475</v>
      </c>
    </row>
    <row r="43" spans="1:7" ht="16.5" thickBot="1">
      <c r="A43" s="31" t="s">
        <v>63</v>
      </c>
      <c r="B43" s="19" t="s">
        <v>64</v>
      </c>
      <c r="C43" s="33">
        <f>SUM(C44+C54+C55+C57+C60+C61+C62+C63+C64+C65)</f>
        <v>5180000</v>
      </c>
      <c r="D43" s="33">
        <f>SUM(D44+D54+D55+D57+D60+D61+D62+D63+D64+D65)</f>
        <v>2394839</v>
      </c>
      <c r="E43" s="33">
        <f>SUM(E44+E54+E55+E57+E60+E61+E62+E63+E64+E65)</f>
        <v>1099958</v>
      </c>
      <c r="F43" s="33">
        <f>SUM(F44+F54+F55+F57+F60+F61+F62+F63+F64+F65)</f>
        <v>3494797</v>
      </c>
    </row>
    <row r="44" spans="1:7" ht="16.5" thickBot="1">
      <c r="A44" s="31" t="s">
        <v>65</v>
      </c>
      <c r="B44" s="19" t="s">
        <v>66</v>
      </c>
      <c r="C44" s="33">
        <f>SUM(C45:C53)</f>
        <v>2496000</v>
      </c>
      <c r="D44" s="33">
        <f>SUM(D45:D53)</f>
        <v>1390855</v>
      </c>
      <c r="E44" s="33">
        <f>SUM(E45:E53)</f>
        <v>553655</v>
      </c>
      <c r="F44" s="33">
        <f>SUM(F45:F53)</f>
        <v>1944510</v>
      </c>
    </row>
    <row r="45" spans="1:7" ht="16.5" thickBot="1">
      <c r="A45" s="17" t="s">
        <v>67</v>
      </c>
      <c r="B45" s="34" t="s">
        <v>68</v>
      </c>
      <c r="C45" s="46">
        <v>10000</v>
      </c>
      <c r="D45" s="35">
        <v>2492</v>
      </c>
      <c r="E45" s="35">
        <f t="shared" ref="E45:E76" si="2">SUM(F45-D45)</f>
        <v>3829</v>
      </c>
      <c r="F45" s="35">
        <v>6321</v>
      </c>
    </row>
    <row r="46" spans="1:7" ht="16.5" thickBot="1">
      <c r="A46" s="17" t="s">
        <v>69</v>
      </c>
      <c r="B46" s="34" t="s">
        <v>70</v>
      </c>
      <c r="C46" s="46">
        <v>18000</v>
      </c>
      <c r="D46" s="35">
        <v>12140</v>
      </c>
      <c r="E46" s="35">
        <f t="shared" si="2"/>
        <v>0</v>
      </c>
      <c r="F46" s="35">
        <v>12140</v>
      </c>
    </row>
    <row r="47" spans="1:7" ht="16.5" thickBot="1">
      <c r="A47" s="17" t="s">
        <v>71</v>
      </c>
      <c r="B47" s="34" t="s">
        <v>72</v>
      </c>
      <c r="C47" s="46">
        <v>570000</v>
      </c>
      <c r="D47" s="35">
        <v>437367</v>
      </c>
      <c r="E47" s="35">
        <f t="shared" si="2"/>
        <v>48933</v>
      </c>
      <c r="F47" s="35">
        <v>486300</v>
      </c>
    </row>
    <row r="48" spans="1:7" ht="16.5" thickBot="1">
      <c r="A48" s="17" t="s">
        <v>73</v>
      </c>
      <c r="B48" s="34" t="s">
        <v>74</v>
      </c>
      <c r="C48" s="46">
        <v>25000</v>
      </c>
      <c r="D48" s="35">
        <v>16610</v>
      </c>
      <c r="E48" s="35">
        <f t="shared" si="2"/>
        <v>524</v>
      </c>
      <c r="F48" s="35">
        <v>17134</v>
      </c>
    </row>
    <row r="49" spans="1:6" ht="16.5" thickBot="1">
      <c r="A49" s="17" t="s">
        <v>75</v>
      </c>
      <c r="B49" s="34" t="s">
        <v>76</v>
      </c>
      <c r="C49" s="46">
        <v>30000</v>
      </c>
      <c r="D49" s="35">
        <v>27976</v>
      </c>
      <c r="E49" s="35">
        <f>SUM(F49-D49)</f>
        <v>0</v>
      </c>
      <c r="F49" s="35">
        <v>27976</v>
      </c>
    </row>
    <row r="50" spans="1:6" ht="16.5" thickBot="1">
      <c r="A50" s="17" t="s">
        <v>77</v>
      </c>
      <c r="B50" s="34" t="s">
        <v>78</v>
      </c>
      <c r="C50" s="46"/>
      <c r="D50" s="35"/>
      <c r="E50" s="35"/>
      <c r="F50" s="35"/>
    </row>
    <row r="51" spans="1:6" ht="30.6" customHeight="1" thickBot="1">
      <c r="A51" s="36" t="s">
        <v>79</v>
      </c>
      <c r="B51" s="48" t="s">
        <v>80</v>
      </c>
      <c r="C51" s="38">
        <v>400000</v>
      </c>
      <c r="D51" s="49">
        <v>202006</v>
      </c>
      <c r="E51" s="38">
        <f t="shared" si="2"/>
        <v>21803</v>
      </c>
      <c r="F51" s="49">
        <v>223809</v>
      </c>
    </row>
    <row r="52" spans="1:6" ht="18.75" customHeight="1" thickBot="1">
      <c r="A52" s="36" t="s">
        <v>81</v>
      </c>
      <c r="B52" s="37" t="s">
        <v>82</v>
      </c>
      <c r="C52" s="50">
        <v>299000</v>
      </c>
      <c r="D52" s="38">
        <v>127921</v>
      </c>
      <c r="E52" s="38">
        <f t="shared" si="2"/>
        <v>78891</v>
      </c>
      <c r="F52" s="38">
        <v>206812</v>
      </c>
    </row>
    <row r="53" spans="1:6" ht="15.75" customHeight="1" thickBot="1">
      <c r="A53" s="17" t="s">
        <v>83</v>
      </c>
      <c r="B53" s="34" t="s">
        <v>84</v>
      </c>
      <c r="C53" s="46">
        <v>1144000</v>
      </c>
      <c r="D53" s="35">
        <v>564343</v>
      </c>
      <c r="E53" s="35">
        <f>SUM(F53-D53)</f>
        <v>399675</v>
      </c>
      <c r="F53" s="35">
        <v>964018</v>
      </c>
    </row>
    <row r="54" spans="1:6" s="54" customFormat="1" ht="15.95" customHeight="1" thickBot="1">
      <c r="A54" s="51" t="s">
        <v>85</v>
      </c>
      <c r="B54" s="52" t="s">
        <v>86</v>
      </c>
      <c r="C54" s="53">
        <v>394000</v>
      </c>
      <c r="D54" s="53">
        <v>201407</v>
      </c>
      <c r="E54" s="53">
        <f t="shared" si="2"/>
        <v>107510</v>
      </c>
      <c r="F54" s="53">
        <v>308917</v>
      </c>
    </row>
    <row r="55" spans="1:6" ht="16.5" thickBot="1">
      <c r="A55" s="51" t="s">
        <v>87</v>
      </c>
      <c r="B55" s="52" t="s">
        <v>88</v>
      </c>
      <c r="C55" s="53">
        <f>C56</f>
        <v>663000</v>
      </c>
      <c r="D55" s="53">
        <f>SUM(D56)</f>
        <v>104935</v>
      </c>
      <c r="E55" s="53">
        <f t="shared" si="2"/>
        <v>336358</v>
      </c>
      <c r="F55" s="53">
        <f>SUM(F56)</f>
        <v>441293</v>
      </c>
    </row>
    <row r="56" spans="1:6" ht="16.5" thickBot="1">
      <c r="A56" s="17" t="s">
        <v>89</v>
      </c>
      <c r="B56" s="34" t="s">
        <v>90</v>
      </c>
      <c r="C56" s="46">
        <v>663000</v>
      </c>
      <c r="D56" s="46">
        <v>104935</v>
      </c>
      <c r="E56" s="46">
        <f t="shared" si="2"/>
        <v>336358</v>
      </c>
      <c r="F56" s="46">
        <v>441293</v>
      </c>
    </row>
    <row r="57" spans="1:6" ht="18" customHeight="1" thickBot="1">
      <c r="A57" s="31" t="s">
        <v>91</v>
      </c>
      <c r="B57" s="19" t="s">
        <v>92</v>
      </c>
      <c r="C57" s="20">
        <f>SUM(C58+C59)</f>
        <v>63000</v>
      </c>
      <c r="D57" s="20">
        <f>SUM(D58:D59)</f>
        <v>53984</v>
      </c>
      <c r="E57" s="20">
        <f t="shared" si="2"/>
        <v>425</v>
      </c>
      <c r="F57" s="20">
        <f>SUM(F58:F59)</f>
        <v>54409</v>
      </c>
    </row>
    <row r="58" spans="1:6" ht="18.75" customHeight="1" thickBot="1">
      <c r="A58" s="17" t="s">
        <v>93</v>
      </c>
      <c r="B58" s="34" t="s">
        <v>94</v>
      </c>
      <c r="C58" s="46">
        <v>13000</v>
      </c>
      <c r="D58" s="46">
        <v>5044</v>
      </c>
      <c r="E58" s="46">
        <f t="shared" si="2"/>
        <v>425</v>
      </c>
      <c r="F58" s="46">
        <v>5469</v>
      </c>
    </row>
    <row r="59" spans="1:6" ht="16.5" thickBot="1">
      <c r="A59" s="17" t="s">
        <v>95</v>
      </c>
      <c r="B59" s="34" t="s">
        <v>96</v>
      </c>
      <c r="C59" s="46">
        <v>50000</v>
      </c>
      <c r="D59" s="46">
        <v>48940</v>
      </c>
      <c r="E59" s="46">
        <f>SUM(F59-D59)</f>
        <v>0</v>
      </c>
      <c r="F59" s="46">
        <v>48940</v>
      </c>
    </row>
    <row r="60" spans="1:6" ht="16.5" thickBot="1">
      <c r="A60" s="31" t="s">
        <v>97</v>
      </c>
      <c r="B60" s="19" t="s">
        <v>98</v>
      </c>
      <c r="C60" s="20">
        <v>668000</v>
      </c>
      <c r="D60" s="20">
        <v>25202</v>
      </c>
      <c r="E60" s="20">
        <f>SUM(F60-D60)</f>
        <v>2356</v>
      </c>
      <c r="F60" s="20">
        <v>27558</v>
      </c>
    </row>
    <row r="61" spans="1:6" ht="16.5" thickBot="1">
      <c r="A61" s="31" t="s">
        <v>99</v>
      </c>
      <c r="B61" s="19" t="s">
        <v>100</v>
      </c>
      <c r="C61" s="20"/>
      <c r="D61" s="33">
        <v>0</v>
      </c>
      <c r="E61" s="20">
        <f>SUM(F61-D61)</f>
        <v>0</v>
      </c>
      <c r="F61" s="33">
        <v>0</v>
      </c>
    </row>
    <row r="62" spans="1:6" ht="16.5" thickBot="1">
      <c r="A62" s="31" t="s">
        <v>101</v>
      </c>
      <c r="B62" s="19" t="s">
        <v>102</v>
      </c>
      <c r="C62" s="20">
        <v>54000</v>
      </c>
      <c r="D62" s="33">
        <v>3814</v>
      </c>
      <c r="E62" s="20">
        <f t="shared" si="2"/>
        <v>6900</v>
      </c>
      <c r="F62" s="33">
        <v>10714</v>
      </c>
    </row>
    <row r="63" spans="1:6" ht="16.5" thickBot="1">
      <c r="A63" s="31" t="s">
        <v>103</v>
      </c>
      <c r="B63" s="19" t="s">
        <v>104</v>
      </c>
      <c r="C63" s="20">
        <v>58000</v>
      </c>
      <c r="D63" s="33">
        <v>28784</v>
      </c>
      <c r="E63" s="20">
        <f t="shared" si="2"/>
        <v>16647</v>
      </c>
      <c r="F63" s="33">
        <v>45431</v>
      </c>
    </row>
    <row r="64" spans="1:6" ht="32.25" thickBot="1">
      <c r="A64" s="31" t="s">
        <v>105</v>
      </c>
      <c r="B64" s="19">
        <v>20.25</v>
      </c>
      <c r="C64" s="20">
        <v>10000</v>
      </c>
      <c r="D64" s="20">
        <v>0</v>
      </c>
      <c r="E64" s="20">
        <f t="shared" si="2"/>
        <v>0</v>
      </c>
      <c r="F64" s="20">
        <v>0</v>
      </c>
    </row>
    <row r="65" spans="1:9" ht="16.5" thickBot="1">
      <c r="A65" s="31" t="s">
        <v>106</v>
      </c>
      <c r="B65" s="19" t="s">
        <v>107</v>
      </c>
      <c r="C65" s="20">
        <f>SUM(C66+C67)</f>
        <v>774000</v>
      </c>
      <c r="D65" s="20">
        <f>SUM(D66:D67)</f>
        <v>585858</v>
      </c>
      <c r="E65" s="20">
        <f t="shared" si="2"/>
        <v>76107</v>
      </c>
      <c r="F65" s="20">
        <f>SUM(F66:F67)</f>
        <v>661965</v>
      </c>
    </row>
    <row r="66" spans="1:9" ht="16.5" thickBot="1">
      <c r="A66" s="17" t="s">
        <v>108</v>
      </c>
      <c r="B66" s="34" t="s">
        <v>109</v>
      </c>
      <c r="C66" s="46">
        <v>5000</v>
      </c>
      <c r="D66" s="46">
        <v>1455</v>
      </c>
      <c r="E66" s="46">
        <f>SUM(F66-D66)</f>
        <v>131</v>
      </c>
      <c r="F66" s="46">
        <v>1586</v>
      </c>
    </row>
    <row r="67" spans="1:9" ht="16.5" thickBot="1">
      <c r="A67" s="17" t="s">
        <v>110</v>
      </c>
      <c r="B67" s="34" t="s">
        <v>111</v>
      </c>
      <c r="C67" s="46">
        <v>769000</v>
      </c>
      <c r="D67" s="46">
        <v>584403</v>
      </c>
      <c r="E67" s="46">
        <f t="shared" si="2"/>
        <v>75976</v>
      </c>
      <c r="F67" s="46">
        <v>660379</v>
      </c>
      <c r="I67" s="68">
        <f>46907.67+515+263480+345435.33+3741+200+100</f>
        <v>660379</v>
      </c>
    </row>
    <row r="68" spans="1:9" s="1" customFormat="1" ht="16.5" thickBot="1">
      <c r="A68" s="31" t="s">
        <v>144</v>
      </c>
      <c r="B68" s="19">
        <v>59</v>
      </c>
      <c r="C68" s="20">
        <f>C69</f>
        <v>80000</v>
      </c>
      <c r="D68" s="20">
        <f>D69</f>
        <v>65683</v>
      </c>
      <c r="E68" s="20">
        <f>E69</f>
        <v>6460</v>
      </c>
      <c r="F68" s="20">
        <f>F69</f>
        <v>72143</v>
      </c>
    </row>
    <row r="69" spans="1:9" ht="32.25" thickBot="1">
      <c r="A69" s="17" t="s">
        <v>145</v>
      </c>
      <c r="B69" s="34" t="s">
        <v>146</v>
      </c>
      <c r="C69" s="46">
        <v>80000</v>
      </c>
      <c r="D69" s="46">
        <v>65683</v>
      </c>
      <c r="E69" s="46">
        <f t="shared" si="2"/>
        <v>6460</v>
      </c>
      <c r="F69" s="46">
        <v>72143</v>
      </c>
    </row>
    <row r="70" spans="1:9" s="1" customFormat="1" ht="63.75" thickBot="1">
      <c r="A70" s="41" t="s">
        <v>149</v>
      </c>
      <c r="B70" s="42">
        <v>84</v>
      </c>
      <c r="C70" s="20"/>
      <c r="D70" s="20">
        <f>D71</f>
        <v>-8700</v>
      </c>
      <c r="E70" s="20">
        <f t="shared" ref="E70:F72" si="3">E71</f>
        <v>-1600</v>
      </c>
      <c r="F70" s="20">
        <f t="shared" si="3"/>
        <v>-10300</v>
      </c>
    </row>
    <row r="71" spans="1:9" s="1" customFormat="1" ht="79.5" thickBot="1">
      <c r="A71" s="31" t="s">
        <v>150</v>
      </c>
      <c r="B71" s="19">
        <v>85</v>
      </c>
      <c r="C71" s="20"/>
      <c r="D71" s="20">
        <f>D72</f>
        <v>-8700</v>
      </c>
      <c r="E71" s="20">
        <f t="shared" si="3"/>
        <v>-1600</v>
      </c>
      <c r="F71" s="20">
        <f t="shared" si="3"/>
        <v>-10300</v>
      </c>
    </row>
    <row r="72" spans="1:9" s="1" customFormat="1" ht="48" thickBot="1">
      <c r="A72" s="31" t="s">
        <v>151</v>
      </c>
      <c r="B72" s="19">
        <v>85.01</v>
      </c>
      <c r="C72" s="20"/>
      <c r="D72" s="20">
        <f>D73</f>
        <v>-8700</v>
      </c>
      <c r="E72" s="20">
        <f t="shared" si="3"/>
        <v>-1600</v>
      </c>
      <c r="F72" s="20">
        <f t="shared" si="3"/>
        <v>-10300</v>
      </c>
    </row>
    <row r="73" spans="1:9" ht="63.75" thickBot="1">
      <c r="A73" s="17" t="s">
        <v>152</v>
      </c>
      <c r="B73" s="34" t="s">
        <v>153</v>
      </c>
      <c r="C73" s="46"/>
      <c r="D73" s="46">
        <v>-8700</v>
      </c>
      <c r="E73" s="46">
        <f t="shared" si="2"/>
        <v>-1600</v>
      </c>
      <c r="F73" s="46">
        <v>-10300</v>
      </c>
    </row>
    <row r="74" spans="1:9" ht="16.5" thickBot="1">
      <c r="A74" s="31" t="s">
        <v>112</v>
      </c>
      <c r="B74" s="19" t="s">
        <v>113</v>
      </c>
      <c r="C74" s="20">
        <f>C75</f>
        <v>128000</v>
      </c>
      <c r="D74" s="20">
        <f>SUM(D75)</f>
        <v>0</v>
      </c>
      <c r="E74" s="20">
        <f t="shared" si="2"/>
        <v>40000</v>
      </c>
      <c r="F74" s="20">
        <f>SUM(F75)</f>
        <v>40000</v>
      </c>
    </row>
    <row r="75" spans="1:9" ht="16.5" thickBot="1">
      <c r="A75" s="31" t="s">
        <v>114</v>
      </c>
      <c r="B75" s="19" t="s">
        <v>115</v>
      </c>
      <c r="C75" s="20">
        <f>C76</f>
        <v>128000</v>
      </c>
      <c r="D75" s="20">
        <f>SUM(D76)</f>
        <v>0</v>
      </c>
      <c r="E75" s="20">
        <f t="shared" si="2"/>
        <v>40000</v>
      </c>
      <c r="F75" s="20">
        <f>SUM(F76)</f>
        <v>40000</v>
      </c>
    </row>
    <row r="76" spans="1:9" ht="16.5" thickBot="1">
      <c r="A76" s="31" t="s">
        <v>116</v>
      </c>
      <c r="B76" s="19" t="s">
        <v>117</v>
      </c>
      <c r="C76" s="20">
        <f>SUM(C77:C81)</f>
        <v>128000</v>
      </c>
      <c r="D76" s="20">
        <f>SUM(D77:D81)</f>
        <v>0</v>
      </c>
      <c r="E76" s="20">
        <f t="shared" si="2"/>
        <v>40000</v>
      </c>
      <c r="F76" s="20">
        <f>SUM(F77:F81)</f>
        <v>40000</v>
      </c>
    </row>
    <row r="77" spans="1:9" ht="16.5" thickBot="1">
      <c r="A77" s="17" t="s">
        <v>118</v>
      </c>
      <c r="B77" s="34" t="s">
        <v>119</v>
      </c>
      <c r="C77" s="46">
        <v>0</v>
      </c>
      <c r="D77" s="46"/>
      <c r="E77" s="46">
        <f>SUM(F77-D77)</f>
        <v>0</v>
      </c>
      <c r="F77" s="46"/>
    </row>
    <row r="78" spans="1:9" ht="31.5" customHeight="1" thickBot="1">
      <c r="A78" s="17" t="s">
        <v>120</v>
      </c>
      <c r="B78" s="55" t="s">
        <v>121</v>
      </c>
      <c r="C78" s="35">
        <v>50000</v>
      </c>
      <c r="D78" s="35"/>
      <c r="E78" s="35">
        <f>SUM(F78-D78)</f>
        <v>0</v>
      </c>
      <c r="F78" s="35">
        <v>0</v>
      </c>
    </row>
    <row r="79" spans="1:9" ht="32.25" thickBot="1">
      <c r="A79" s="24" t="s">
        <v>170</v>
      </c>
      <c r="B79" s="80" t="s">
        <v>123</v>
      </c>
      <c r="C79" s="40">
        <v>34000</v>
      </c>
      <c r="D79" s="81"/>
      <c r="E79" s="56"/>
      <c r="F79" s="81"/>
    </row>
    <row r="80" spans="1:9" ht="21" customHeight="1" thickBot="1">
      <c r="A80" s="36" t="s">
        <v>125</v>
      </c>
      <c r="B80" s="82" t="s">
        <v>126</v>
      </c>
      <c r="C80" s="83">
        <v>44000</v>
      </c>
      <c r="D80" s="83">
        <v>0</v>
      </c>
      <c r="E80" s="83">
        <f>SUM(F80-D80)</f>
        <v>40000</v>
      </c>
      <c r="F80" s="83">
        <v>40000</v>
      </c>
    </row>
    <row r="81" spans="1:7" ht="32.25" thickBot="1">
      <c r="A81" s="17" t="s">
        <v>127</v>
      </c>
      <c r="B81" s="34">
        <v>71.03</v>
      </c>
      <c r="C81" s="46">
        <v>0</v>
      </c>
      <c r="D81" s="46"/>
      <c r="E81" s="46"/>
      <c r="F81" s="46"/>
    </row>
    <row r="82" spans="1:7" ht="16.5" thickBot="1">
      <c r="A82" s="17"/>
      <c r="B82" s="55"/>
      <c r="C82" s="55"/>
      <c r="D82" s="35"/>
      <c r="E82" s="35"/>
      <c r="F82" s="35"/>
    </row>
    <row r="83" spans="1:7" ht="16.5" thickBot="1">
      <c r="A83" s="31" t="s">
        <v>128</v>
      </c>
      <c r="B83" s="34"/>
      <c r="C83" s="20"/>
      <c r="D83" s="20">
        <f>SUM(D13-D20)</f>
        <v>112594</v>
      </c>
      <c r="E83" s="20">
        <f>SUM(E13-E20)</f>
        <v>625192</v>
      </c>
      <c r="F83" s="20">
        <f>SUM(F13-F20)</f>
        <v>729086</v>
      </c>
      <c r="G83" s="59"/>
    </row>
    <row r="84" spans="1:7" ht="16.5" thickBot="1">
      <c r="A84" s="17" t="s">
        <v>20</v>
      </c>
      <c r="B84" s="34"/>
      <c r="C84" s="34"/>
      <c r="D84" s="46"/>
      <c r="E84" s="46"/>
      <c r="F84" s="46"/>
    </row>
    <row r="85" spans="1:7" ht="16.5" thickBot="1">
      <c r="A85" s="17" t="s">
        <v>129</v>
      </c>
      <c r="B85" s="34"/>
      <c r="C85" s="34"/>
      <c r="D85" s="46">
        <f>SUM(D17-D23)</f>
        <v>28416</v>
      </c>
      <c r="E85" s="46">
        <f>SUM(E17-E23)</f>
        <v>-13390</v>
      </c>
      <c r="F85" s="46">
        <f>SUM(F17-F23)</f>
        <v>15026</v>
      </c>
    </row>
    <row r="86" spans="1:7" ht="16.5" thickBot="1">
      <c r="A86" s="17" t="s">
        <v>130</v>
      </c>
      <c r="B86" s="34"/>
      <c r="C86" s="34"/>
      <c r="D86" s="46">
        <f>SUM(D18-D43)</f>
        <v>141161</v>
      </c>
      <c r="E86" s="46">
        <f>SUM(E18-E43)</f>
        <v>645042</v>
      </c>
      <c r="F86" s="46">
        <f>SUM(F18-F43)</f>
        <v>786203</v>
      </c>
    </row>
    <row r="87" spans="1:7" ht="16.5" thickBot="1">
      <c r="A87" s="17" t="s">
        <v>131</v>
      </c>
      <c r="B87" s="34"/>
      <c r="C87" s="34"/>
      <c r="D87" s="20"/>
      <c r="E87" s="20"/>
      <c r="F87" s="46"/>
    </row>
    <row r="88" spans="1:7" ht="16.5" thickBot="1">
      <c r="A88" s="17" t="s">
        <v>132</v>
      </c>
      <c r="B88" s="34"/>
      <c r="C88" s="34"/>
      <c r="D88" s="46">
        <f>SUM(D19-D74)</f>
        <v>0</v>
      </c>
      <c r="E88" s="46">
        <f>SUM(F88-D88)</f>
        <v>0</v>
      </c>
      <c r="F88" s="46">
        <f>SUM(F19-F74)</f>
        <v>0</v>
      </c>
    </row>
    <row r="89" spans="1:7" ht="15.75">
      <c r="A89" s="60"/>
    </row>
    <row r="92" spans="1:7">
      <c r="A92" s="61" t="s">
        <v>140</v>
      </c>
      <c r="E92" s="61" t="s">
        <v>134</v>
      </c>
    </row>
    <row r="94" spans="1:7">
      <c r="A94" s="1" t="s">
        <v>168</v>
      </c>
      <c r="E94" s="62" t="s">
        <v>135</v>
      </c>
    </row>
  </sheetData>
  <mergeCells count="17"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</mergeCells>
  <pageMargins left="0.75" right="0.75" top="1" bottom="1" header="0.5" footer="0.5"/>
  <pageSetup paperSize="9" scale="78" orientation="portrait" r:id="rId1"/>
  <headerFooter alignWithMargins="0"/>
  <rowBreaks count="1" manualBreakCount="1"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86"/>
  <sheetViews>
    <sheetView topLeftCell="A52" zoomScaleNormal="100" workbookViewId="0">
      <selection activeCell="F64" sqref="F64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141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95"/>
      <c r="B8" s="95"/>
      <c r="C8" s="8"/>
      <c r="D8" s="95"/>
      <c r="E8" s="97"/>
      <c r="F8" s="99" t="s">
        <v>6</v>
      </c>
    </row>
    <row r="9" spans="1:9" ht="21" customHeight="1" thickBot="1">
      <c r="A9" s="96"/>
      <c r="B9" s="96"/>
      <c r="C9" s="9"/>
      <c r="D9" s="96"/>
      <c r="E9" s="98"/>
      <c r="F9" s="100"/>
    </row>
    <row r="10" spans="1:9" ht="18" customHeight="1">
      <c r="A10" s="101" t="s">
        <v>7</v>
      </c>
      <c r="B10" s="101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102"/>
      <c r="B11" s="102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88"/>
      <c r="C13" s="90"/>
      <c r="D13" s="90">
        <f>SUM(D17:D19)</f>
        <v>808000</v>
      </c>
      <c r="E13" s="90">
        <f>SUM(F13-D13)</f>
        <v>673000</v>
      </c>
      <c r="F13" s="90">
        <f>SUM(F17:F19)</f>
        <v>1481000</v>
      </c>
      <c r="H13" s="16"/>
    </row>
    <row r="14" spans="1:9" ht="16.5" hidden="1" customHeight="1">
      <c r="A14" s="17" t="s">
        <v>20</v>
      </c>
      <c r="B14" s="89"/>
      <c r="C14" s="91"/>
      <c r="D14" s="91"/>
      <c r="E14" s="92"/>
      <c r="F14" s="91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6" ht="18" customHeight="1" thickBot="1">
      <c r="A17" s="21" t="s">
        <v>22</v>
      </c>
      <c r="B17" s="22" t="s">
        <v>23</v>
      </c>
      <c r="C17" s="22"/>
      <c r="D17" s="23">
        <f>CONT_EXECUTIE_IAN_2018!F17</f>
        <v>468000</v>
      </c>
      <c r="E17" s="23">
        <f>SUM(F17-D17)</f>
        <v>504000</v>
      </c>
      <c r="F17" s="23">
        <v>972000</v>
      </c>
    </row>
    <row r="18" spans="1:6" ht="16.5" thickBot="1">
      <c r="A18" s="24" t="s">
        <v>24</v>
      </c>
      <c r="B18" s="25" t="s">
        <v>25</v>
      </c>
      <c r="C18" s="25"/>
      <c r="D18" s="26">
        <f>CONT_EXECUTIE_IAN_2018!F18</f>
        <v>340000</v>
      </c>
      <c r="E18" s="27">
        <f>SUM(F18-D18)</f>
        <v>169000</v>
      </c>
      <c r="F18" s="26">
        <v>509000</v>
      </c>
    </row>
    <row r="19" spans="1:6" ht="16.5" thickBot="1">
      <c r="A19" s="17"/>
      <c r="B19" s="25" t="s">
        <v>26</v>
      </c>
      <c r="C19" s="25"/>
      <c r="D19" s="28"/>
      <c r="E19" s="29">
        <f>SUM(F19-D19)</f>
        <v>0</v>
      </c>
      <c r="F19" s="28"/>
    </row>
    <row r="20" spans="1:6" ht="18.75">
      <c r="A20" s="30" t="s">
        <v>27</v>
      </c>
      <c r="B20" s="93"/>
      <c r="C20" s="94">
        <f>SUM(C22+C65)</f>
        <v>0</v>
      </c>
      <c r="D20" s="94">
        <f>SUM(D22+D65)</f>
        <v>568824</v>
      </c>
      <c r="E20" s="94">
        <f>SUM(E22+E65)</f>
        <v>544689.79</v>
      </c>
      <c r="F20" s="94">
        <f>SUM(F22+F65)</f>
        <v>1113513.79</v>
      </c>
    </row>
    <row r="21" spans="1:6" ht="13.5" customHeight="1" thickBot="1">
      <c r="A21" s="17" t="s">
        <v>20</v>
      </c>
      <c r="B21" s="89"/>
      <c r="C21" s="91"/>
      <c r="D21" s="91"/>
      <c r="E21" s="91"/>
      <c r="F21" s="91"/>
    </row>
    <row r="22" spans="1:6" ht="19.5" thickBot="1">
      <c r="A22" s="31" t="s">
        <v>28</v>
      </c>
      <c r="B22" s="19" t="s">
        <v>29</v>
      </c>
      <c r="C22" s="20">
        <f>SUM(C23+C40)</f>
        <v>0</v>
      </c>
      <c r="D22" s="20">
        <f>SUM(D23+D40)</f>
        <v>568824</v>
      </c>
      <c r="E22" s="20">
        <f>SUM(E23+E40)</f>
        <v>544689.79</v>
      </c>
      <c r="F22" s="20">
        <f>SUM(F23+F40)</f>
        <v>1113513.79</v>
      </c>
    </row>
    <row r="23" spans="1:6" ht="30.6" customHeight="1" thickBot="1">
      <c r="A23" s="31" t="s">
        <v>30</v>
      </c>
      <c r="B23" s="32" t="s">
        <v>31</v>
      </c>
      <c r="C23" s="33">
        <f>SUM(C24+C32+C34)</f>
        <v>0</v>
      </c>
      <c r="D23" s="33">
        <f>SUM(D24+D34+D32)</f>
        <v>395783</v>
      </c>
      <c r="E23" s="33">
        <f t="shared" ref="E23:E29" si="0">SUM(F23-D23)</f>
        <v>433327</v>
      </c>
      <c r="F23" s="33">
        <f>SUM(F24+F34+F32)</f>
        <v>829110</v>
      </c>
    </row>
    <row r="24" spans="1:6" ht="20.25" customHeight="1" thickBot="1">
      <c r="A24" s="31" t="s">
        <v>32</v>
      </c>
      <c r="B24" s="19" t="s">
        <v>33</v>
      </c>
      <c r="C24" s="33">
        <f>SUM(C25:C31)</f>
        <v>0</v>
      </c>
      <c r="D24" s="33">
        <f>SUM(D25:D31)</f>
        <v>318815</v>
      </c>
      <c r="E24" s="33">
        <f t="shared" si="0"/>
        <v>433327</v>
      </c>
      <c r="F24" s="33">
        <f>SUM(F25:F31)</f>
        <v>752142</v>
      </c>
    </row>
    <row r="25" spans="1:6" ht="16.5" customHeight="1" thickBot="1">
      <c r="A25" s="17" t="s">
        <v>34</v>
      </c>
      <c r="B25" s="34" t="s">
        <v>35</v>
      </c>
      <c r="C25" s="35"/>
      <c r="D25" s="35">
        <v>311380</v>
      </c>
      <c r="E25" s="35">
        <f t="shared" si="0"/>
        <v>425326</v>
      </c>
      <c r="F25" s="35">
        <v>736706</v>
      </c>
    </row>
    <row r="26" spans="1:6" ht="19.5" customHeight="1" thickBot="1">
      <c r="A26" s="17" t="s">
        <v>36</v>
      </c>
      <c r="B26" s="34" t="s">
        <v>37</v>
      </c>
      <c r="C26" s="35"/>
      <c r="D26" s="35">
        <v>545</v>
      </c>
      <c r="E26" s="35">
        <f t="shared" si="0"/>
        <v>763</v>
      </c>
      <c r="F26" s="35">
        <v>1308</v>
      </c>
    </row>
    <row r="27" spans="1:6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6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6" ht="32.25" thickBot="1">
      <c r="A29" s="36" t="s">
        <v>42</v>
      </c>
      <c r="B29" s="37" t="s">
        <v>43</v>
      </c>
      <c r="C29" s="38"/>
      <c r="D29" s="38">
        <v>598</v>
      </c>
      <c r="E29" s="38">
        <f t="shared" si="0"/>
        <v>3741</v>
      </c>
      <c r="F29" s="38">
        <v>4339</v>
      </c>
    </row>
    <row r="30" spans="1:6" ht="16.5" thickBot="1">
      <c r="A30" s="17" t="s">
        <v>44</v>
      </c>
      <c r="B30" s="34" t="s">
        <v>45</v>
      </c>
      <c r="C30" s="35"/>
      <c r="D30" s="35">
        <v>0</v>
      </c>
      <c r="E30" s="39">
        <f>SUM(F30-D30)</f>
        <v>0</v>
      </c>
      <c r="F30" s="35">
        <v>0</v>
      </c>
    </row>
    <row r="31" spans="1:6" ht="16.5" thickBot="1">
      <c r="A31" s="17" t="s">
        <v>46</v>
      </c>
      <c r="B31" s="34" t="s">
        <v>47</v>
      </c>
      <c r="C31" s="35"/>
      <c r="D31" s="35">
        <v>6292</v>
      </c>
      <c r="E31" s="40">
        <f>SUM(F31-D31)</f>
        <v>3497</v>
      </c>
      <c r="F31" s="35">
        <v>9789</v>
      </c>
    </row>
    <row r="32" spans="1:6" ht="16.5" thickBot="1">
      <c r="A32" s="41" t="s">
        <v>48</v>
      </c>
      <c r="B32" s="42">
        <v>10.02</v>
      </c>
      <c r="C32" s="43">
        <f>SUM(C33)</f>
        <v>0</v>
      </c>
      <c r="D32" s="44">
        <f>SUM(D33)</f>
        <v>0</v>
      </c>
      <c r="E32" s="45">
        <f>SUM(F33-D33)</f>
        <v>0</v>
      </c>
      <c r="F32" s="44">
        <f>SUM(F33)</f>
        <v>0</v>
      </c>
    </row>
    <row r="33" spans="1:6" ht="16.5" thickBot="1">
      <c r="A33" s="17" t="s">
        <v>49</v>
      </c>
      <c r="B33" s="34" t="s">
        <v>50</v>
      </c>
      <c r="C33" s="46">
        <v>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31" t="s">
        <v>51</v>
      </c>
      <c r="B34" s="19" t="s">
        <v>52</v>
      </c>
      <c r="C34" s="33">
        <f>SUM(C35:C39)</f>
        <v>0</v>
      </c>
      <c r="D34" s="33">
        <f>SUM(D35:D39)</f>
        <v>76968</v>
      </c>
      <c r="E34" s="33">
        <f t="shared" ref="E34:E39" si="1">SUM(F34-D34)</f>
        <v>0</v>
      </c>
      <c r="F34" s="33">
        <f>SUM(F35:F39)</f>
        <v>76968</v>
      </c>
    </row>
    <row r="35" spans="1:6" ht="16.5" thickBot="1">
      <c r="A35" s="17" t="s">
        <v>53</v>
      </c>
      <c r="B35" s="34" t="s">
        <v>54</v>
      </c>
      <c r="C35" s="46"/>
      <c r="D35" s="35">
        <v>51019</v>
      </c>
      <c r="E35" s="35">
        <f t="shared" si="1"/>
        <v>0</v>
      </c>
      <c r="F35" s="35">
        <v>51019</v>
      </c>
    </row>
    <row r="36" spans="1:6" ht="16.5" thickBot="1">
      <c r="A36" s="17" t="s">
        <v>55</v>
      </c>
      <c r="B36" s="34" t="s">
        <v>56</v>
      </c>
      <c r="C36" s="46"/>
      <c r="D36" s="35">
        <v>1563</v>
      </c>
      <c r="E36" s="35">
        <f t="shared" si="1"/>
        <v>0</v>
      </c>
      <c r="F36" s="35">
        <v>1563</v>
      </c>
    </row>
    <row r="37" spans="1:6" ht="18.75" customHeight="1" thickBot="1">
      <c r="A37" s="17" t="s">
        <v>57</v>
      </c>
      <c r="B37" s="34" t="s">
        <v>58</v>
      </c>
      <c r="C37" s="46"/>
      <c r="D37" s="35">
        <v>16653</v>
      </c>
      <c r="E37" s="35">
        <f t="shared" si="1"/>
        <v>0</v>
      </c>
      <c r="F37" s="35">
        <v>16653</v>
      </c>
    </row>
    <row r="38" spans="1:6" ht="30" customHeight="1" thickBot="1">
      <c r="A38" s="36" t="s">
        <v>59</v>
      </c>
      <c r="B38" s="48" t="s">
        <v>60</v>
      </c>
      <c r="C38" s="38"/>
      <c r="D38" s="38">
        <v>518</v>
      </c>
      <c r="E38" s="38">
        <f t="shared" si="1"/>
        <v>0</v>
      </c>
      <c r="F38" s="38">
        <v>518</v>
      </c>
    </row>
    <row r="39" spans="1:6" ht="15" customHeight="1" thickBot="1">
      <c r="A39" s="17" t="s">
        <v>61</v>
      </c>
      <c r="B39" s="34" t="s">
        <v>62</v>
      </c>
      <c r="C39" s="46"/>
      <c r="D39" s="35">
        <v>7215</v>
      </c>
      <c r="E39" s="35">
        <f t="shared" si="1"/>
        <v>0</v>
      </c>
      <c r="F39" s="35">
        <v>7215</v>
      </c>
    </row>
    <row r="40" spans="1:6" ht="16.5" thickBot="1">
      <c r="A40" s="31" t="s">
        <v>63</v>
      </c>
      <c r="B40" s="19" t="s">
        <v>64</v>
      </c>
      <c r="C40" s="33">
        <f>SUM(C41+C51+C52+C54+C57+C58+C59+C60+C61+C62)</f>
        <v>0</v>
      </c>
      <c r="D40" s="33">
        <f>SUM(D41+D51+D52+D54+D57+D58+D59+D60+D61+D62)</f>
        <v>173041</v>
      </c>
      <c r="E40" s="33">
        <f>SUM(E41+E51+E52+E54+E57+E58+E59+E60+E61+E62)</f>
        <v>111362.79</v>
      </c>
      <c r="F40" s="33">
        <f>SUM(F41+F51+F52+F54+F57+F58+F59+F60+F61+F62)</f>
        <v>284403.78999999998</v>
      </c>
    </row>
    <row r="41" spans="1:6" ht="16.5" thickBot="1">
      <c r="A41" s="31" t="s">
        <v>65</v>
      </c>
      <c r="B41" s="19" t="s">
        <v>66</v>
      </c>
      <c r="C41" s="33">
        <f>SUM(C42:C50)</f>
        <v>0</v>
      </c>
      <c r="D41" s="33">
        <f>SUM(D42:D50)</f>
        <v>161666</v>
      </c>
      <c r="E41" s="33">
        <f>SUM(E42:E50)</f>
        <v>98536.79</v>
      </c>
      <c r="F41" s="33">
        <f>SUM(F42:F50)</f>
        <v>260202.78999999998</v>
      </c>
    </row>
    <row r="42" spans="1:6" ht="16.5" thickBot="1">
      <c r="A42" s="17" t="s">
        <v>67</v>
      </c>
      <c r="B42" s="34" t="s">
        <v>68</v>
      </c>
      <c r="C42" s="46"/>
      <c r="D42" s="35">
        <v>0</v>
      </c>
      <c r="E42" s="35">
        <f t="shared" ref="E42:E67" si="2">SUM(F42-D42)</f>
        <v>0</v>
      </c>
      <c r="F42" s="35">
        <v>0</v>
      </c>
    </row>
    <row r="43" spans="1:6" ht="16.5" thickBot="1">
      <c r="A43" s="17" t="s">
        <v>69</v>
      </c>
      <c r="B43" s="34" t="s">
        <v>70</v>
      </c>
      <c r="C43" s="46"/>
      <c r="D43" s="35">
        <v>0</v>
      </c>
      <c r="E43" s="35">
        <f t="shared" si="2"/>
        <v>0</v>
      </c>
      <c r="F43" s="35">
        <v>0</v>
      </c>
    </row>
    <row r="44" spans="1:6" ht="16.5" thickBot="1">
      <c r="A44" s="17" t="s">
        <v>71</v>
      </c>
      <c r="B44" s="34" t="s">
        <v>72</v>
      </c>
      <c r="C44" s="46"/>
      <c r="D44" s="35">
        <v>72985</v>
      </c>
      <c r="E44" s="35">
        <f t="shared" si="2"/>
        <v>81802</v>
      </c>
      <c r="F44" s="35">
        <v>154787</v>
      </c>
    </row>
    <row r="45" spans="1:6" ht="16.5" thickBot="1">
      <c r="A45" s="17" t="s">
        <v>73</v>
      </c>
      <c r="B45" s="34" t="s">
        <v>74</v>
      </c>
      <c r="C45" s="46"/>
      <c r="D45" s="35">
        <v>1462</v>
      </c>
      <c r="E45" s="35">
        <f t="shared" si="2"/>
        <v>1830</v>
      </c>
      <c r="F45" s="35">
        <v>3292</v>
      </c>
    </row>
    <row r="46" spans="1:6" ht="16.5" thickBot="1">
      <c r="A46" s="17" t="s">
        <v>75</v>
      </c>
      <c r="B46" s="34" t="s">
        <v>76</v>
      </c>
      <c r="C46" s="46"/>
      <c r="D46" s="35">
        <v>0</v>
      </c>
      <c r="E46" s="35">
        <f>SUM(F46-D46)</f>
        <v>0</v>
      </c>
      <c r="F46" s="35">
        <v>0</v>
      </c>
    </row>
    <row r="47" spans="1:6" ht="16.5" thickBot="1">
      <c r="A47" s="17" t="s">
        <v>77</v>
      </c>
      <c r="B47" s="34" t="s">
        <v>78</v>
      </c>
      <c r="C47" s="46"/>
      <c r="D47" s="35"/>
      <c r="E47" s="35"/>
      <c r="F47" s="35"/>
    </row>
    <row r="48" spans="1:6" ht="30.6" customHeight="1" thickBot="1">
      <c r="A48" s="36" t="s">
        <v>79</v>
      </c>
      <c r="B48" s="48" t="s">
        <v>80</v>
      </c>
      <c r="C48" s="38"/>
      <c r="D48" s="49">
        <v>19763</v>
      </c>
      <c r="E48" s="38">
        <f t="shared" si="2"/>
        <v>13</v>
      </c>
      <c r="F48" s="49">
        <v>19776</v>
      </c>
    </row>
    <row r="49" spans="1:6" ht="18.75" customHeight="1" thickBot="1">
      <c r="A49" s="36" t="s">
        <v>81</v>
      </c>
      <c r="B49" s="37" t="s">
        <v>82</v>
      </c>
      <c r="C49" s="50"/>
      <c r="D49" s="38">
        <v>0</v>
      </c>
      <c r="E49" s="38">
        <f t="shared" si="2"/>
        <v>8182</v>
      </c>
      <c r="F49" s="38">
        <v>8182</v>
      </c>
    </row>
    <row r="50" spans="1:6" ht="15.75" customHeight="1" thickBot="1">
      <c r="A50" s="17" t="s">
        <v>83</v>
      </c>
      <c r="B50" s="34" t="s">
        <v>84</v>
      </c>
      <c r="C50" s="46"/>
      <c r="D50" s="35">
        <v>67456</v>
      </c>
      <c r="E50" s="35">
        <f t="shared" si="2"/>
        <v>6709.7899999999936</v>
      </c>
      <c r="F50" s="35">
        <v>74165.789999999994</v>
      </c>
    </row>
    <row r="51" spans="1:6" s="54" customFormat="1" ht="15.95" customHeight="1" thickBot="1">
      <c r="A51" s="51" t="s">
        <v>85</v>
      </c>
      <c r="B51" s="52" t="s">
        <v>86</v>
      </c>
      <c r="C51" s="53"/>
      <c r="D51" s="53">
        <v>0</v>
      </c>
      <c r="E51" s="53">
        <f t="shared" si="2"/>
        <v>0</v>
      </c>
      <c r="F51" s="53">
        <v>0</v>
      </c>
    </row>
    <row r="52" spans="1:6" ht="16.5" thickBot="1">
      <c r="A52" s="51" t="s">
        <v>87</v>
      </c>
      <c r="B52" s="52" t="s">
        <v>88</v>
      </c>
      <c r="C52" s="53">
        <f>C53</f>
        <v>0</v>
      </c>
      <c r="D52" s="53">
        <f>SUM(D53)</f>
        <v>0</v>
      </c>
      <c r="E52" s="53">
        <f t="shared" si="2"/>
        <v>0</v>
      </c>
      <c r="F52" s="53">
        <f>SUM(F53)</f>
        <v>0</v>
      </c>
    </row>
    <row r="53" spans="1:6" ht="16.5" thickBot="1">
      <c r="A53" s="17" t="s">
        <v>89</v>
      </c>
      <c r="B53" s="34" t="s">
        <v>90</v>
      </c>
      <c r="C53" s="46"/>
      <c r="D53" s="46"/>
      <c r="E53" s="46">
        <f t="shared" si="2"/>
        <v>0</v>
      </c>
      <c r="F53" s="46">
        <v>0</v>
      </c>
    </row>
    <row r="54" spans="1:6" ht="18" customHeight="1" thickBot="1">
      <c r="A54" s="31" t="s">
        <v>91</v>
      </c>
      <c r="B54" s="19" t="s">
        <v>92</v>
      </c>
      <c r="C54" s="20">
        <f>SUM(C55+C56)</f>
        <v>0</v>
      </c>
      <c r="D54" s="20">
        <f>SUM(D55:D56)</f>
        <v>210</v>
      </c>
      <c r="E54" s="20">
        <f t="shared" si="2"/>
        <v>140</v>
      </c>
      <c r="F54" s="20">
        <f>SUM(F55:F56)</f>
        <v>350</v>
      </c>
    </row>
    <row r="55" spans="1:6" ht="18.75" customHeight="1" thickBot="1">
      <c r="A55" s="17" t="s">
        <v>93</v>
      </c>
      <c r="B55" s="34" t="s">
        <v>94</v>
      </c>
      <c r="C55" s="46"/>
      <c r="D55" s="46">
        <v>210</v>
      </c>
      <c r="E55" s="46">
        <f t="shared" si="2"/>
        <v>140</v>
      </c>
      <c r="F55" s="46">
        <v>350</v>
      </c>
    </row>
    <row r="56" spans="1:6" ht="16.5" thickBot="1">
      <c r="A56" s="17" t="s">
        <v>95</v>
      </c>
      <c r="B56" s="34" t="s">
        <v>96</v>
      </c>
      <c r="C56" s="46"/>
      <c r="D56" s="46">
        <v>0</v>
      </c>
      <c r="E56" s="46">
        <f>SUM(F56-D56)</f>
        <v>0</v>
      </c>
      <c r="F56" s="46">
        <v>0</v>
      </c>
    </row>
    <row r="57" spans="1:6" ht="16.5" thickBot="1">
      <c r="A57" s="31" t="s">
        <v>97</v>
      </c>
      <c r="B57" s="19" t="s">
        <v>98</v>
      </c>
      <c r="C57" s="20"/>
      <c r="D57" s="20">
        <v>0</v>
      </c>
      <c r="E57" s="20">
        <f>SUM(F57-D57)</f>
        <v>4773</v>
      </c>
      <c r="F57" s="20">
        <v>4773</v>
      </c>
    </row>
    <row r="58" spans="1:6" ht="16.5" thickBot="1">
      <c r="A58" s="31" t="s">
        <v>99</v>
      </c>
      <c r="B58" s="19" t="s">
        <v>100</v>
      </c>
      <c r="C58" s="20"/>
      <c r="D58" s="33">
        <v>0</v>
      </c>
      <c r="E58" s="20">
        <f>SUM(F58-D58)</f>
        <v>0</v>
      </c>
      <c r="F58" s="33">
        <v>0</v>
      </c>
    </row>
    <row r="59" spans="1:6" ht="16.5" thickBot="1">
      <c r="A59" s="31" t="s">
        <v>101</v>
      </c>
      <c r="B59" s="19" t="s">
        <v>102</v>
      </c>
      <c r="C59" s="20"/>
      <c r="D59" s="33">
        <v>0</v>
      </c>
      <c r="E59" s="20">
        <f t="shared" si="2"/>
        <v>0</v>
      </c>
      <c r="F59" s="33">
        <v>0</v>
      </c>
    </row>
    <row r="60" spans="1:6" ht="16.5" thickBot="1">
      <c r="A60" s="31" t="s">
        <v>103</v>
      </c>
      <c r="B60" s="19" t="s">
        <v>104</v>
      </c>
      <c r="C60" s="20"/>
      <c r="D60" s="33">
        <v>2368</v>
      </c>
      <c r="E60" s="20">
        <f t="shared" si="2"/>
        <v>2368</v>
      </c>
      <c r="F60" s="33">
        <v>4736</v>
      </c>
    </row>
    <row r="61" spans="1:6" ht="32.25" thickBot="1">
      <c r="A61" s="31" t="s">
        <v>105</v>
      </c>
      <c r="B61" s="19">
        <v>20.25</v>
      </c>
      <c r="C61" s="20"/>
      <c r="D61" s="33"/>
      <c r="E61" s="20"/>
      <c r="F61" s="33"/>
    </row>
    <row r="62" spans="1:6" ht="16.5" thickBot="1">
      <c r="A62" s="31" t="s">
        <v>106</v>
      </c>
      <c r="B62" s="19" t="s">
        <v>107</v>
      </c>
      <c r="C62" s="20">
        <f>SUM(C63+C64)</f>
        <v>0</v>
      </c>
      <c r="D62" s="20">
        <f>SUM(D63:D64)</f>
        <v>8797</v>
      </c>
      <c r="E62" s="20">
        <f t="shared" si="2"/>
        <v>5545</v>
      </c>
      <c r="F62" s="20">
        <f>SUM(F63:F64)</f>
        <v>14342</v>
      </c>
    </row>
    <row r="63" spans="1:6" ht="16.5" thickBot="1">
      <c r="A63" s="17" t="s">
        <v>108</v>
      </c>
      <c r="B63" s="34" t="s">
        <v>109</v>
      </c>
      <c r="C63" s="46"/>
      <c r="D63" s="46">
        <v>0</v>
      </c>
      <c r="E63" s="46">
        <f>SUM(F63-D63)</f>
        <v>256</v>
      </c>
      <c r="F63" s="46">
        <v>256</v>
      </c>
    </row>
    <row r="64" spans="1:6" ht="16.5" thickBot="1">
      <c r="A64" s="17" t="s">
        <v>110</v>
      </c>
      <c r="B64" s="34" t="s">
        <v>111</v>
      </c>
      <c r="C64" s="46"/>
      <c r="D64" s="46">
        <v>8797</v>
      </c>
      <c r="E64" s="46">
        <f t="shared" si="2"/>
        <v>5289</v>
      </c>
      <c r="F64" s="46">
        <v>14086</v>
      </c>
    </row>
    <row r="65" spans="1:7" ht="16.5" thickBot="1">
      <c r="A65" s="31" t="s">
        <v>112</v>
      </c>
      <c r="B65" s="19" t="s">
        <v>113</v>
      </c>
      <c r="C65" s="20">
        <f>C66</f>
        <v>0</v>
      </c>
      <c r="D65" s="20">
        <f>SUM(D66)</f>
        <v>0</v>
      </c>
      <c r="E65" s="20">
        <f t="shared" si="2"/>
        <v>0</v>
      </c>
      <c r="F65" s="20">
        <f>SUM(F66)</f>
        <v>0</v>
      </c>
    </row>
    <row r="66" spans="1:7" ht="16.5" thickBot="1">
      <c r="A66" s="31" t="s">
        <v>114</v>
      </c>
      <c r="B66" s="19" t="s">
        <v>115</v>
      </c>
      <c r="C66" s="20">
        <f>C67</f>
        <v>0</v>
      </c>
      <c r="D66" s="20">
        <f>SUM(D67)</f>
        <v>0</v>
      </c>
      <c r="E66" s="20">
        <f t="shared" si="2"/>
        <v>0</v>
      </c>
      <c r="F66" s="20">
        <f>SUM(F67)</f>
        <v>0</v>
      </c>
    </row>
    <row r="67" spans="1:7" ht="16.5" thickBot="1">
      <c r="A67" s="31" t="s">
        <v>116</v>
      </c>
      <c r="B67" s="19" t="s">
        <v>117</v>
      </c>
      <c r="C67" s="20">
        <f>SUM(C68:C73)</f>
        <v>0</v>
      </c>
      <c r="D67" s="20">
        <f>SUM(D68:D73)</f>
        <v>0</v>
      </c>
      <c r="E67" s="20">
        <f t="shared" si="2"/>
        <v>0</v>
      </c>
      <c r="F67" s="20">
        <f>SUM(F68:F73)</f>
        <v>0</v>
      </c>
    </row>
    <row r="68" spans="1:7" ht="16.5" thickBot="1">
      <c r="A68" s="17" t="s">
        <v>118</v>
      </c>
      <c r="B68" s="34" t="s">
        <v>119</v>
      </c>
      <c r="C68" s="46"/>
      <c r="D68" s="46"/>
      <c r="E68" s="46">
        <f>SUM(F68-D68)</f>
        <v>0</v>
      </c>
      <c r="F68" s="46"/>
    </row>
    <row r="69" spans="1:7" ht="31.5" customHeight="1" thickBot="1">
      <c r="A69" s="17" t="s">
        <v>120</v>
      </c>
      <c r="B69" s="55" t="s">
        <v>121</v>
      </c>
      <c r="C69" s="35"/>
      <c r="D69" s="35"/>
      <c r="E69" s="35">
        <f>SUM(F69-D69)</f>
        <v>0</v>
      </c>
      <c r="F69" s="35">
        <v>0</v>
      </c>
    </row>
    <row r="70" spans="1:7" ht="15.75">
      <c r="A70" s="24" t="s">
        <v>122</v>
      </c>
      <c r="B70" s="84" t="s">
        <v>123</v>
      </c>
      <c r="C70" s="40"/>
      <c r="D70" s="86"/>
      <c r="E70" s="56"/>
      <c r="F70" s="86"/>
    </row>
    <row r="71" spans="1:7" ht="14.1" customHeight="1" thickBot="1">
      <c r="A71" s="17" t="s">
        <v>124</v>
      </c>
      <c r="B71" s="85"/>
      <c r="C71" s="57"/>
      <c r="D71" s="87"/>
      <c r="E71" s="58"/>
      <c r="F71" s="87"/>
    </row>
    <row r="72" spans="1:7" ht="21" customHeight="1" thickBot="1">
      <c r="A72" s="17" t="s">
        <v>125</v>
      </c>
      <c r="B72" s="34" t="s">
        <v>126</v>
      </c>
      <c r="C72" s="46"/>
      <c r="D72" s="46">
        <v>0</v>
      </c>
      <c r="E72" s="46">
        <f>SUM(F72-D72)</f>
        <v>0</v>
      </c>
      <c r="F72" s="46">
        <v>0</v>
      </c>
    </row>
    <row r="73" spans="1:7" ht="32.25" thickBot="1">
      <c r="A73" s="17" t="s">
        <v>127</v>
      </c>
      <c r="B73" s="34">
        <v>71.03</v>
      </c>
      <c r="C73" s="46"/>
      <c r="D73" s="46"/>
      <c r="E73" s="46"/>
      <c r="F73" s="46"/>
    </row>
    <row r="74" spans="1:7" ht="16.5" thickBot="1">
      <c r="A74" s="17"/>
      <c r="B74" s="55"/>
      <c r="C74" s="55"/>
      <c r="D74" s="35"/>
      <c r="E74" s="35"/>
      <c r="F74" s="35"/>
    </row>
    <row r="75" spans="1:7" ht="16.5" thickBot="1">
      <c r="A75" s="31" t="s">
        <v>128</v>
      </c>
      <c r="B75" s="34"/>
      <c r="C75" s="20"/>
      <c r="D75" s="20">
        <f>SUM(D13-D20)</f>
        <v>239176</v>
      </c>
      <c r="E75" s="20">
        <f>SUM(E13-E20)</f>
        <v>128310.20999999996</v>
      </c>
      <c r="F75" s="20">
        <f>SUM(F13-F20)</f>
        <v>367486.20999999996</v>
      </c>
      <c r="G75" s="59"/>
    </row>
    <row r="76" spans="1:7" ht="16.5" thickBot="1">
      <c r="A76" s="17" t="s">
        <v>20</v>
      </c>
      <c r="B76" s="34"/>
      <c r="C76" s="34"/>
      <c r="D76" s="46"/>
      <c r="E76" s="46"/>
      <c r="F76" s="46"/>
    </row>
    <row r="77" spans="1:7" ht="16.5" thickBot="1">
      <c r="A77" s="17" t="s">
        <v>129</v>
      </c>
      <c r="B77" s="34"/>
      <c r="C77" s="34"/>
      <c r="D77" s="46">
        <f>SUM(D17-D23)</f>
        <v>72217</v>
      </c>
      <c r="E77" s="46">
        <f>SUM(E17-E23)</f>
        <v>70673</v>
      </c>
      <c r="F77" s="46">
        <f>SUM(F17-F23)</f>
        <v>142890</v>
      </c>
    </row>
    <row r="78" spans="1:7" ht="16.5" thickBot="1">
      <c r="A78" s="17" t="s">
        <v>130</v>
      </c>
      <c r="B78" s="34"/>
      <c r="C78" s="34"/>
      <c r="D78" s="46">
        <f>SUM(D18-D40)</f>
        <v>166959</v>
      </c>
      <c r="E78" s="46">
        <f>SUM(E18-E40)</f>
        <v>57637.210000000006</v>
      </c>
      <c r="F78" s="46">
        <f>SUM(F18-F40)</f>
        <v>224596.21000000002</v>
      </c>
    </row>
    <row r="79" spans="1:7" ht="16.5" thickBot="1">
      <c r="A79" s="17" t="s">
        <v>131</v>
      </c>
      <c r="B79" s="34"/>
      <c r="C79" s="34"/>
      <c r="D79" s="20"/>
      <c r="E79" s="20"/>
      <c r="F79" s="46"/>
    </row>
    <row r="80" spans="1:7" ht="16.5" thickBot="1">
      <c r="A80" s="17" t="s">
        <v>132</v>
      </c>
      <c r="B80" s="34"/>
      <c r="C80" s="34"/>
      <c r="D80" s="46">
        <f>SUM(D19-D65)</f>
        <v>0</v>
      </c>
      <c r="E80" s="46">
        <f>SUM(F80-D80)</f>
        <v>0</v>
      </c>
      <c r="F80" s="46">
        <f>SUM(F19-F65)</f>
        <v>0</v>
      </c>
    </row>
    <row r="81" spans="1:5" ht="15.75">
      <c r="A81" s="60"/>
    </row>
    <row r="84" spans="1:5">
      <c r="A84" s="61" t="s">
        <v>140</v>
      </c>
      <c r="E84" s="61" t="s">
        <v>134</v>
      </c>
    </row>
    <row r="86" spans="1:5">
      <c r="A86" s="1" t="s">
        <v>139</v>
      </c>
      <c r="E86" s="62" t="s">
        <v>135</v>
      </c>
    </row>
  </sheetData>
  <mergeCells count="20"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  <mergeCell ref="B70:B71"/>
    <mergeCell ref="D70:D71"/>
    <mergeCell ref="F70:F71"/>
    <mergeCell ref="B13:B14"/>
    <mergeCell ref="C13:C14"/>
    <mergeCell ref="D13:D14"/>
    <mergeCell ref="E13:E14"/>
    <mergeCell ref="F13:F14"/>
    <mergeCell ref="B20:B21"/>
    <mergeCell ref="C20:C21"/>
  </mergeCells>
  <pageMargins left="0.75" right="0.75" top="1" bottom="1" header="0.5" footer="0.5"/>
  <pageSetup paperSize="9" scale="79" orientation="portrait" r:id="rId1"/>
  <headerFooter alignWithMargins="0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90"/>
  <sheetViews>
    <sheetView topLeftCell="A54" zoomScaleNormal="100" workbookViewId="0">
      <selection activeCell="F66" sqref="F66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  <col min="9" max="9" width="8.85546875" bestFit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147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95"/>
      <c r="B8" s="95"/>
      <c r="C8" s="8"/>
      <c r="D8" s="95"/>
      <c r="E8" s="97"/>
      <c r="F8" s="99" t="s">
        <v>6</v>
      </c>
    </row>
    <row r="9" spans="1:9" ht="21" customHeight="1" thickBot="1">
      <c r="A9" s="96"/>
      <c r="B9" s="96"/>
      <c r="C9" s="9"/>
      <c r="D9" s="96"/>
      <c r="E9" s="98"/>
      <c r="F9" s="100"/>
    </row>
    <row r="10" spans="1:9" ht="18" customHeight="1">
      <c r="A10" s="101" t="s">
        <v>7</v>
      </c>
      <c r="B10" s="101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102"/>
      <c r="B11" s="102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88"/>
      <c r="C13" s="90"/>
      <c r="D13" s="90">
        <f>SUM(D17:D19)</f>
        <v>1481000</v>
      </c>
      <c r="E13" s="90">
        <f>SUM(F13-D13)</f>
        <v>603000</v>
      </c>
      <c r="F13" s="90">
        <f>SUM(F17:F19)</f>
        <v>2084000</v>
      </c>
      <c r="H13" s="16"/>
    </row>
    <row r="14" spans="1:9" ht="16.5" hidden="1" customHeight="1">
      <c r="A14" s="17" t="s">
        <v>20</v>
      </c>
      <c r="B14" s="89"/>
      <c r="C14" s="91"/>
      <c r="D14" s="91"/>
      <c r="E14" s="92"/>
      <c r="F14" s="91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9" ht="18" customHeight="1" thickBot="1">
      <c r="A17" s="21" t="s">
        <v>22</v>
      </c>
      <c r="B17" s="22" t="s">
        <v>23</v>
      </c>
      <c r="C17" s="63">
        <f>C23</f>
        <v>10351000</v>
      </c>
      <c r="D17" s="23">
        <f>CONT_EXECUTIE_IAN_2018!F17+CONT_EXECUTIE_Feb_2018!E17</f>
        <v>972000</v>
      </c>
      <c r="E17" s="23">
        <f>SUM(F17-D17)</f>
        <v>466000</v>
      </c>
      <c r="F17" s="23">
        <v>1438000</v>
      </c>
    </row>
    <row r="18" spans="1:9" ht="16.5" thickBot="1">
      <c r="A18" s="24" t="s">
        <v>24</v>
      </c>
      <c r="B18" s="25" t="s">
        <v>25</v>
      </c>
      <c r="C18" s="64">
        <f>C42+C67</f>
        <v>4151000</v>
      </c>
      <c r="D18" s="26">
        <f>CONT_EXECUTIE_IAN_2018!F18+CONT_EXECUTIE_Feb_2018!E18</f>
        <v>509000</v>
      </c>
      <c r="E18" s="27">
        <f>SUM(F18-D18)</f>
        <v>137000</v>
      </c>
      <c r="F18" s="26">
        <v>646000</v>
      </c>
    </row>
    <row r="19" spans="1:9" ht="16.5" thickBot="1">
      <c r="A19" s="17"/>
      <c r="B19" s="25" t="s">
        <v>26</v>
      </c>
      <c r="C19" s="64">
        <f>C69</f>
        <v>0</v>
      </c>
      <c r="D19" s="28"/>
      <c r="E19" s="29">
        <f>SUM(F19-D19)</f>
        <v>0</v>
      </c>
      <c r="F19" s="28"/>
    </row>
    <row r="20" spans="1:9" ht="18.75">
      <c r="A20" s="30" t="s">
        <v>27</v>
      </c>
      <c r="B20" s="93"/>
      <c r="C20" s="94">
        <f>SUM(C22+C69)</f>
        <v>14502000</v>
      </c>
      <c r="D20" s="94">
        <f>SUM(D22+D69)</f>
        <v>1113514</v>
      </c>
      <c r="E20" s="94">
        <f>SUM(E22+E69)</f>
        <v>624686</v>
      </c>
      <c r="F20" s="94">
        <f>SUM(F22+F69)</f>
        <v>1738200</v>
      </c>
    </row>
    <row r="21" spans="1:9" ht="13.5" customHeight="1" thickBot="1">
      <c r="A21" s="17" t="s">
        <v>20</v>
      </c>
      <c r="B21" s="89"/>
      <c r="C21" s="91"/>
      <c r="D21" s="91"/>
      <c r="E21" s="91"/>
      <c r="F21" s="91"/>
    </row>
    <row r="22" spans="1:9" ht="19.5" thickBot="1">
      <c r="A22" s="31" t="s">
        <v>28</v>
      </c>
      <c r="B22" s="19" t="s">
        <v>29</v>
      </c>
      <c r="C22" s="20">
        <f>SUM(C23+C42+C67)</f>
        <v>14502000</v>
      </c>
      <c r="D22" s="20">
        <f>SUM(D23+D42+D67)</f>
        <v>1113514</v>
      </c>
      <c r="E22" s="20">
        <f>SUM(E23+E42+E67)</f>
        <v>624686</v>
      </c>
      <c r="F22" s="20">
        <f>SUM(F23+F42+F67)</f>
        <v>1738200</v>
      </c>
    </row>
    <row r="23" spans="1:9" ht="30.6" customHeight="1" thickBot="1">
      <c r="A23" s="31" t="s">
        <v>30</v>
      </c>
      <c r="B23" s="32" t="s">
        <v>31</v>
      </c>
      <c r="C23" s="33">
        <f>SUM(C24+C32+C35)</f>
        <v>10351000</v>
      </c>
      <c r="D23" s="33">
        <f>SUM(D24+D35+D32)</f>
        <v>829110</v>
      </c>
      <c r="E23" s="33">
        <f t="shared" ref="E23:E29" si="0">SUM(F23-D23)</f>
        <v>454973</v>
      </c>
      <c r="F23" s="33">
        <f>SUM(F24+F35+F32)</f>
        <v>1284083</v>
      </c>
      <c r="I23" s="66">
        <f>F23-F32</f>
        <v>1276083</v>
      </c>
    </row>
    <row r="24" spans="1:9" ht="20.25" customHeight="1" thickBot="1">
      <c r="A24" s="31" t="s">
        <v>32</v>
      </c>
      <c r="B24" s="19" t="s">
        <v>33</v>
      </c>
      <c r="C24" s="33">
        <f>SUM(C25:C31)</f>
        <v>8696000</v>
      </c>
      <c r="D24" s="33">
        <f>SUM(D25:D31)</f>
        <v>752142</v>
      </c>
      <c r="E24" s="33">
        <f>SUM(F24-D24)</f>
        <v>417580</v>
      </c>
      <c r="F24" s="33">
        <f>SUM(F25:F31)</f>
        <v>1169722</v>
      </c>
    </row>
    <row r="25" spans="1:9" ht="16.5" customHeight="1" thickBot="1">
      <c r="A25" s="17" t="s">
        <v>34</v>
      </c>
      <c r="B25" s="34" t="s">
        <v>35</v>
      </c>
      <c r="C25" s="35">
        <v>8500000</v>
      </c>
      <c r="D25" s="35">
        <v>736706</v>
      </c>
      <c r="E25" s="35">
        <f t="shared" si="0"/>
        <v>410693</v>
      </c>
      <c r="F25" s="35">
        <v>1147399</v>
      </c>
    </row>
    <row r="26" spans="1:9" ht="19.5" customHeight="1" thickBot="1">
      <c r="A26" s="17" t="s">
        <v>36</v>
      </c>
      <c r="B26" s="34" t="s">
        <v>37</v>
      </c>
      <c r="C26" s="35">
        <v>10000</v>
      </c>
      <c r="D26" s="35">
        <v>1308</v>
      </c>
      <c r="E26" s="35">
        <f t="shared" si="0"/>
        <v>690</v>
      </c>
      <c r="F26" s="35">
        <v>1998</v>
      </c>
    </row>
    <row r="27" spans="1:9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9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9" ht="32.25" thickBot="1">
      <c r="A29" s="36" t="s">
        <v>42</v>
      </c>
      <c r="B29" s="37" t="s">
        <v>43</v>
      </c>
      <c r="C29" s="38">
        <v>80000</v>
      </c>
      <c r="D29" s="38">
        <v>4339</v>
      </c>
      <c r="E29" s="38">
        <f t="shared" si="0"/>
        <v>3741</v>
      </c>
      <c r="F29" s="38">
        <v>8080</v>
      </c>
    </row>
    <row r="30" spans="1:9" ht="16.5" thickBot="1">
      <c r="A30" s="17" t="s">
        <v>44</v>
      </c>
      <c r="B30" s="34" t="s">
        <v>45</v>
      </c>
      <c r="C30" s="35">
        <v>50000</v>
      </c>
      <c r="D30" s="35">
        <v>0</v>
      </c>
      <c r="E30" s="39">
        <f>SUM(F30-D30)</f>
        <v>2456</v>
      </c>
      <c r="F30" s="35">
        <v>2456</v>
      </c>
    </row>
    <row r="31" spans="1:9" ht="16.5" thickBot="1">
      <c r="A31" s="17" t="s">
        <v>46</v>
      </c>
      <c r="B31" s="34" t="s">
        <v>47</v>
      </c>
      <c r="C31" s="35">
        <v>56000</v>
      </c>
      <c r="D31" s="35">
        <v>9789</v>
      </c>
      <c r="E31" s="40">
        <f>SUM(F31-D31)</f>
        <v>0</v>
      </c>
      <c r="F31" s="35">
        <v>9789</v>
      </c>
    </row>
    <row r="32" spans="1:9" ht="16.5" thickBot="1">
      <c r="A32" s="41" t="s">
        <v>48</v>
      </c>
      <c r="B32" s="42">
        <v>10.02</v>
      </c>
      <c r="C32" s="43">
        <f>SUM(C33:C34)</f>
        <v>341000</v>
      </c>
      <c r="D32" s="43">
        <f>SUM(D33:D34)</f>
        <v>0</v>
      </c>
      <c r="E32" s="65">
        <f>SUM(E33:E34)</f>
        <v>8000</v>
      </c>
      <c r="F32" s="43">
        <f>SUM(F33:F34)</f>
        <v>8000</v>
      </c>
      <c r="G32" s="43">
        <f>SUM(G33:G34)</f>
        <v>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17" t="s">
        <v>136</v>
      </c>
      <c r="B34" s="34" t="s">
        <v>137</v>
      </c>
      <c r="C34" s="46">
        <v>331000</v>
      </c>
      <c r="D34" s="35">
        <v>0</v>
      </c>
      <c r="E34" s="47">
        <f>F34</f>
        <v>8000</v>
      </c>
      <c r="F34" s="35">
        <v>8000</v>
      </c>
    </row>
    <row r="35" spans="1:6" ht="16.5" thickBot="1">
      <c r="A35" s="31" t="s">
        <v>51</v>
      </c>
      <c r="B35" s="19" t="s">
        <v>52</v>
      </c>
      <c r="C35" s="33">
        <f>SUM(C36:C41)</f>
        <v>1314000</v>
      </c>
      <c r="D35" s="33">
        <f>SUM(D36:D41)</f>
        <v>76968</v>
      </c>
      <c r="E35" s="33">
        <f>SUM(E36:E41)</f>
        <v>29393</v>
      </c>
      <c r="F35" s="33">
        <f>SUM(F36:F41)</f>
        <v>106361</v>
      </c>
    </row>
    <row r="36" spans="1:6" ht="16.5" thickBot="1">
      <c r="A36" s="17" t="s">
        <v>53</v>
      </c>
      <c r="B36" s="34" t="s">
        <v>54</v>
      </c>
      <c r="C36" s="46">
        <v>54000</v>
      </c>
      <c r="D36" s="35">
        <v>51019</v>
      </c>
      <c r="E36" s="35">
        <f t="shared" ref="E36:E41" si="1">SUM(F36-D36)</f>
        <v>0</v>
      </c>
      <c r="F36" s="35">
        <v>51019</v>
      </c>
    </row>
    <row r="37" spans="1:6" ht="16.5" thickBot="1">
      <c r="A37" s="17" t="s">
        <v>55</v>
      </c>
      <c r="B37" s="34" t="s">
        <v>56</v>
      </c>
      <c r="C37" s="46">
        <v>2000</v>
      </c>
      <c r="D37" s="35">
        <v>1563</v>
      </c>
      <c r="E37" s="35">
        <f t="shared" si="1"/>
        <v>0</v>
      </c>
      <c r="F37" s="35">
        <v>1563</v>
      </c>
    </row>
    <row r="38" spans="1:6" ht="18.75" customHeight="1" thickBot="1">
      <c r="A38" s="17" t="s">
        <v>57</v>
      </c>
      <c r="B38" s="34" t="s">
        <v>58</v>
      </c>
      <c r="C38" s="46">
        <v>18000</v>
      </c>
      <c r="D38" s="35">
        <v>16653</v>
      </c>
      <c r="E38" s="35">
        <f t="shared" si="1"/>
        <v>0</v>
      </c>
      <c r="F38" s="35">
        <v>16653</v>
      </c>
    </row>
    <row r="39" spans="1:6" ht="30" customHeight="1" thickBot="1">
      <c r="A39" s="36" t="s">
        <v>59</v>
      </c>
      <c r="B39" s="48" t="s">
        <v>60</v>
      </c>
      <c r="C39" s="38">
        <v>1000</v>
      </c>
      <c r="D39" s="38">
        <v>518</v>
      </c>
      <c r="E39" s="38">
        <f t="shared" si="1"/>
        <v>0</v>
      </c>
      <c r="F39" s="38">
        <v>518</v>
      </c>
    </row>
    <row r="40" spans="1:6" ht="15" customHeight="1" thickBot="1">
      <c r="A40" s="17" t="s">
        <v>61</v>
      </c>
      <c r="B40" s="34" t="s">
        <v>62</v>
      </c>
      <c r="C40" s="46">
        <v>8000</v>
      </c>
      <c r="D40" s="35">
        <v>7215</v>
      </c>
      <c r="E40" s="35">
        <f t="shared" si="1"/>
        <v>0</v>
      </c>
      <c r="F40" s="35">
        <v>7215</v>
      </c>
    </row>
    <row r="41" spans="1:6" ht="15" customHeight="1" thickBot="1">
      <c r="A41" s="17" t="s">
        <v>142</v>
      </c>
      <c r="B41" s="34" t="s">
        <v>143</v>
      </c>
      <c r="C41" s="46">
        <v>1231000</v>
      </c>
      <c r="D41" s="35"/>
      <c r="E41" s="35">
        <f t="shared" si="1"/>
        <v>29393</v>
      </c>
      <c r="F41" s="35">
        <v>29393</v>
      </c>
    </row>
    <row r="42" spans="1:6" ht="16.5" thickBot="1">
      <c r="A42" s="31" t="s">
        <v>63</v>
      </c>
      <c r="B42" s="19" t="s">
        <v>64</v>
      </c>
      <c r="C42" s="33">
        <f>SUM(C43+C53+C54+C56+C59+C60+C61+C62+C63+C64)</f>
        <v>4091000</v>
      </c>
      <c r="D42" s="33">
        <f>SUM(D43+D53+D54+D56+D59+D60+D61+D62+D63+D64)</f>
        <v>284404</v>
      </c>
      <c r="E42" s="33">
        <f>SUM(E43+E53+E54+E56+E59+E60+E61+E62+E63+E64)</f>
        <v>169713</v>
      </c>
      <c r="F42" s="33">
        <f>SUM(F43+F53+F54+F56+F59+F60+F61+F62+F63+F64)</f>
        <v>454117</v>
      </c>
    </row>
    <row r="43" spans="1:6" ht="16.5" thickBot="1">
      <c r="A43" s="31" t="s">
        <v>65</v>
      </c>
      <c r="B43" s="19" t="s">
        <v>66</v>
      </c>
      <c r="C43" s="33">
        <f>SUM(C44:C52)</f>
        <v>1878000</v>
      </c>
      <c r="D43" s="33">
        <f>SUM(D44:D52)</f>
        <v>260203</v>
      </c>
      <c r="E43" s="33">
        <f>SUM(E44:E52)</f>
        <v>166935</v>
      </c>
      <c r="F43" s="33">
        <f>SUM(F44:F52)</f>
        <v>427138</v>
      </c>
    </row>
    <row r="44" spans="1:6" ht="16.5" thickBot="1">
      <c r="A44" s="17" t="s">
        <v>67</v>
      </c>
      <c r="B44" s="34" t="s">
        <v>68</v>
      </c>
      <c r="C44" s="46">
        <v>10000</v>
      </c>
      <c r="D44" s="35">
        <v>0</v>
      </c>
      <c r="E44" s="35">
        <f t="shared" ref="E44:E71" si="2">SUM(F44-D44)</f>
        <v>0</v>
      </c>
      <c r="F44" s="35">
        <v>0</v>
      </c>
    </row>
    <row r="45" spans="1:6" ht="16.5" thickBot="1">
      <c r="A45" s="17" t="s">
        <v>69</v>
      </c>
      <c r="B45" s="34" t="s">
        <v>70</v>
      </c>
      <c r="C45" s="46">
        <v>20000</v>
      </c>
      <c r="D45" s="35">
        <v>0</v>
      </c>
      <c r="E45" s="35">
        <f t="shared" si="2"/>
        <v>0</v>
      </c>
      <c r="F45" s="35">
        <v>0</v>
      </c>
    </row>
    <row r="46" spans="1:6" ht="16.5" thickBot="1">
      <c r="A46" s="17" t="s">
        <v>71</v>
      </c>
      <c r="B46" s="34" t="s">
        <v>72</v>
      </c>
      <c r="C46" s="46">
        <v>670000</v>
      </c>
      <c r="D46" s="35">
        <v>154787</v>
      </c>
      <c r="E46" s="35">
        <f t="shared" si="2"/>
        <v>73564</v>
      </c>
      <c r="F46" s="35">
        <v>228351</v>
      </c>
    </row>
    <row r="47" spans="1:6" ht="16.5" thickBot="1">
      <c r="A47" s="17" t="s">
        <v>73</v>
      </c>
      <c r="B47" s="34" t="s">
        <v>74</v>
      </c>
      <c r="C47" s="46">
        <v>35000</v>
      </c>
      <c r="D47" s="35">
        <v>3292</v>
      </c>
      <c r="E47" s="35">
        <f t="shared" si="2"/>
        <v>917</v>
      </c>
      <c r="F47" s="35">
        <v>4209</v>
      </c>
    </row>
    <row r="48" spans="1:6" ht="16.5" thickBot="1">
      <c r="A48" s="17" t="s">
        <v>75</v>
      </c>
      <c r="B48" s="34" t="s">
        <v>76</v>
      </c>
      <c r="C48" s="46">
        <v>30000</v>
      </c>
      <c r="D48" s="35">
        <v>0</v>
      </c>
      <c r="E48" s="35">
        <f>SUM(F48-D48)</f>
        <v>535</v>
      </c>
      <c r="F48" s="35">
        <v>535</v>
      </c>
    </row>
    <row r="49" spans="1:6" ht="16.5" thickBot="1">
      <c r="A49" s="17" t="s">
        <v>77</v>
      </c>
      <c r="B49" s="34" t="s">
        <v>78</v>
      </c>
      <c r="C49" s="46"/>
      <c r="D49" s="35"/>
      <c r="E49" s="35"/>
      <c r="F49" s="35"/>
    </row>
    <row r="50" spans="1:6" ht="30.6" customHeight="1" thickBot="1">
      <c r="A50" s="36" t="s">
        <v>79</v>
      </c>
      <c r="B50" s="48" t="s">
        <v>80</v>
      </c>
      <c r="C50" s="38">
        <v>500000</v>
      </c>
      <c r="D50" s="49">
        <v>19776</v>
      </c>
      <c r="E50" s="38">
        <f t="shared" si="2"/>
        <v>39381</v>
      </c>
      <c r="F50" s="49">
        <v>59157</v>
      </c>
    </row>
    <row r="51" spans="1:6" ht="18.75" customHeight="1" thickBot="1">
      <c r="A51" s="36" t="s">
        <v>81</v>
      </c>
      <c r="B51" s="37" t="s">
        <v>82</v>
      </c>
      <c r="C51" s="50">
        <v>158000</v>
      </c>
      <c r="D51" s="38">
        <v>8182</v>
      </c>
      <c r="E51" s="38">
        <f t="shared" si="2"/>
        <v>16364</v>
      </c>
      <c r="F51" s="38">
        <v>24546</v>
      </c>
    </row>
    <row r="52" spans="1:6" ht="15.75" customHeight="1" thickBot="1">
      <c r="A52" s="17" t="s">
        <v>83</v>
      </c>
      <c r="B52" s="34" t="s">
        <v>84</v>
      </c>
      <c r="C52" s="46">
        <v>455000</v>
      </c>
      <c r="D52" s="35">
        <v>74166</v>
      </c>
      <c r="E52" s="35">
        <f t="shared" si="2"/>
        <v>36174</v>
      </c>
      <c r="F52" s="35">
        <f>102641+7699</f>
        <v>110340</v>
      </c>
    </row>
    <row r="53" spans="1:6" s="54" customFormat="1" ht="15.95" customHeight="1" thickBot="1">
      <c r="A53" s="51" t="s">
        <v>85</v>
      </c>
      <c r="B53" s="52" t="s">
        <v>86</v>
      </c>
      <c r="C53" s="53">
        <v>960000</v>
      </c>
      <c r="D53" s="53">
        <v>0</v>
      </c>
      <c r="E53" s="53">
        <f t="shared" si="2"/>
        <v>0</v>
      </c>
      <c r="F53" s="53">
        <v>0</v>
      </c>
    </row>
    <row r="54" spans="1:6" ht="16.5" thickBot="1">
      <c r="A54" s="51" t="s">
        <v>87</v>
      </c>
      <c r="B54" s="52" t="s">
        <v>88</v>
      </c>
      <c r="C54" s="53">
        <f>C55</f>
        <v>0</v>
      </c>
      <c r="D54" s="53">
        <f>SUM(D55)</f>
        <v>0</v>
      </c>
      <c r="E54" s="53">
        <f t="shared" si="2"/>
        <v>0</v>
      </c>
      <c r="F54" s="53">
        <f>SUM(F55)</f>
        <v>0</v>
      </c>
    </row>
    <row r="55" spans="1:6" ht="16.5" thickBot="1">
      <c r="A55" s="17" t="s">
        <v>89</v>
      </c>
      <c r="B55" s="34" t="s">
        <v>90</v>
      </c>
      <c r="C55" s="46">
        <v>0</v>
      </c>
      <c r="D55" s="46"/>
      <c r="E55" s="46">
        <f t="shared" si="2"/>
        <v>0</v>
      </c>
      <c r="F55" s="46">
        <v>0</v>
      </c>
    </row>
    <row r="56" spans="1:6" ht="18" customHeight="1" thickBot="1">
      <c r="A56" s="31" t="s">
        <v>91</v>
      </c>
      <c r="B56" s="19" t="s">
        <v>92</v>
      </c>
      <c r="C56" s="20">
        <f>SUM(C57+C58)</f>
        <v>3000</v>
      </c>
      <c r="D56" s="20">
        <f>SUM(D57:D58)</f>
        <v>350</v>
      </c>
      <c r="E56" s="20">
        <f t="shared" si="2"/>
        <v>140</v>
      </c>
      <c r="F56" s="20">
        <f>SUM(F57:F58)</f>
        <v>490</v>
      </c>
    </row>
    <row r="57" spans="1:6" ht="18.75" customHeight="1" thickBot="1">
      <c r="A57" s="17" t="s">
        <v>93</v>
      </c>
      <c r="B57" s="34" t="s">
        <v>94</v>
      </c>
      <c r="C57" s="46">
        <v>3000</v>
      </c>
      <c r="D57" s="46">
        <v>350</v>
      </c>
      <c r="E57" s="46">
        <f t="shared" si="2"/>
        <v>140</v>
      </c>
      <c r="F57" s="46">
        <v>490</v>
      </c>
    </row>
    <row r="58" spans="1:6" ht="16.5" thickBot="1">
      <c r="A58" s="17" t="s">
        <v>95</v>
      </c>
      <c r="B58" s="34" t="s">
        <v>96</v>
      </c>
      <c r="C58" s="46">
        <v>0</v>
      </c>
      <c r="D58" s="46">
        <v>0</v>
      </c>
      <c r="E58" s="46">
        <f>SUM(F58-D58)</f>
        <v>0</v>
      </c>
      <c r="F58" s="46">
        <v>0</v>
      </c>
    </row>
    <row r="59" spans="1:6" ht="16.5" thickBot="1">
      <c r="A59" s="31" t="s">
        <v>97</v>
      </c>
      <c r="B59" s="19" t="s">
        <v>98</v>
      </c>
      <c r="C59" s="20">
        <v>533000</v>
      </c>
      <c r="D59" s="20">
        <v>4773</v>
      </c>
      <c r="E59" s="20">
        <f>SUM(F59-D59)</f>
        <v>0</v>
      </c>
      <c r="F59" s="20">
        <v>4773</v>
      </c>
    </row>
    <row r="60" spans="1:6" ht="16.5" thickBot="1">
      <c r="A60" s="31" t="s">
        <v>99</v>
      </c>
      <c r="B60" s="19" t="s">
        <v>100</v>
      </c>
      <c r="C60" s="20"/>
      <c r="D60" s="33">
        <v>0</v>
      </c>
      <c r="E60" s="20">
        <f>SUM(F60-D60)</f>
        <v>0</v>
      </c>
      <c r="F60" s="33">
        <v>0</v>
      </c>
    </row>
    <row r="61" spans="1:6" ht="16.5" thickBot="1">
      <c r="A61" s="31" t="s">
        <v>101</v>
      </c>
      <c r="B61" s="19" t="s">
        <v>102</v>
      </c>
      <c r="C61" s="20"/>
      <c r="D61" s="33">
        <v>0</v>
      </c>
      <c r="E61" s="20">
        <f t="shared" si="2"/>
        <v>0</v>
      </c>
      <c r="F61" s="33">
        <v>0</v>
      </c>
    </row>
    <row r="62" spans="1:6" ht="16.5" thickBot="1">
      <c r="A62" s="31" t="s">
        <v>103</v>
      </c>
      <c r="B62" s="19" t="s">
        <v>104</v>
      </c>
      <c r="C62" s="20">
        <v>158000</v>
      </c>
      <c r="D62" s="33">
        <v>4736</v>
      </c>
      <c r="E62" s="20">
        <f t="shared" si="2"/>
        <v>2368</v>
      </c>
      <c r="F62" s="33">
        <v>7104</v>
      </c>
    </row>
    <row r="63" spans="1:6" ht="32.25" thickBot="1">
      <c r="A63" s="31" t="s">
        <v>105</v>
      </c>
      <c r="B63" s="19">
        <v>20.25</v>
      </c>
      <c r="C63" s="20">
        <v>10000</v>
      </c>
      <c r="D63" s="33"/>
      <c r="E63" s="20"/>
      <c r="F63" s="33"/>
    </row>
    <row r="64" spans="1:6" ht="16.5" thickBot="1">
      <c r="A64" s="31" t="s">
        <v>106</v>
      </c>
      <c r="B64" s="19" t="s">
        <v>107</v>
      </c>
      <c r="C64" s="20">
        <f>SUM(C65+C66)</f>
        <v>549000</v>
      </c>
      <c r="D64" s="20">
        <f>SUM(D65:D66)</f>
        <v>14342</v>
      </c>
      <c r="E64" s="20">
        <f t="shared" si="2"/>
        <v>270</v>
      </c>
      <c r="F64" s="20">
        <f>SUM(F65:F66)</f>
        <v>14612</v>
      </c>
    </row>
    <row r="65" spans="1:7" ht="16.5" thickBot="1">
      <c r="A65" s="17" t="s">
        <v>108</v>
      </c>
      <c r="B65" s="34" t="s">
        <v>109</v>
      </c>
      <c r="C65" s="46">
        <v>5000</v>
      </c>
      <c r="D65" s="46">
        <v>256</v>
      </c>
      <c r="E65" s="46">
        <f>SUM(F65-D65)</f>
        <v>127</v>
      </c>
      <c r="F65" s="46">
        <v>383</v>
      </c>
    </row>
    <row r="66" spans="1:7" ht="16.5" thickBot="1">
      <c r="A66" s="17" t="s">
        <v>110</v>
      </c>
      <c r="B66" s="34" t="s">
        <v>111</v>
      </c>
      <c r="C66" s="46">
        <v>544000</v>
      </c>
      <c r="D66" s="46">
        <v>14086</v>
      </c>
      <c r="E66" s="46">
        <f t="shared" si="2"/>
        <v>143</v>
      </c>
      <c r="F66" s="46">
        <f>5332+5056+3741+100</f>
        <v>14229</v>
      </c>
    </row>
    <row r="67" spans="1:7" s="1" customFormat="1" ht="16.5" thickBot="1">
      <c r="A67" s="31" t="s">
        <v>144</v>
      </c>
      <c r="B67" s="19">
        <v>59</v>
      </c>
      <c r="C67" s="20">
        <f>C68</f>
        <v>60000</v>
      </c>
      <c r="D67" s="20">
        <f>D68</f>
        <v>0</v>
      </c>
      <c r="E67" s="20">
        <f>E68</f>
        <v>0</v>
      </c>
      <c r="F67" s="20">
        <f>F68</f>
        <v>0</v>
      </c>
    </row>
    <row r="68" spans="1:7" ht="32.25" thickBot="1">
      <c r="A68" s="17" t="s">
        <v>145</v>
      </c>
      <c r="B68" s="34" t="s">
        <v>146</v>
      </c>
      <c r="C68" s="46">
        <v>60000</v>
      </c>
      <c r="D68" s="46"/>
      <c r="E68" s="46"/>
      <c r="F68" s="46"/>
    </row>
    <row r="69" spans="1:7" ht="16.5" thickBot="1">
      <c r="A69" s="31" t="s">
        <v>112</v>
      </c>
      <c r="B69" s="19" t="s">
        <v>113</v>
      </c>
      <c r="C69" s="20">
        <f>C70</f>
        <v>0</v>
      </c>
      <c r="D69" s="20">
        <f>SUM(D70)</f>
        <v>0</v>
      </c>
      <c r="E69" s="20">
        <f t="shared" si="2"/>
        <v>0</v>
      </c>
      <c r="F69" s="20">
        <f>SUM(F70)</f>
        <v>0</v>
      </c>
    </row>
    <row r="70" spans="1:7" ht="16.5" thickBot="1">
      <c r="A70" s="31" t="s">
        <v>114</v>
      </c>
      <c r="B70" s="19" t="s">
        <v>115</v>
      </c>
      <c r="C70" s="20">
        <f>C71</f>
        <v>0</v>
      </c>
      <c r="D70" s="20">
        <f>SUM(D71)</f>
        <v>0</v>
      </c>
      <c r="E70" s="20">
        <f t="shared" si="2"/>
        <v>0</v>
      </c>
      <c r="F70" s="20">
        <f>SUM(F71)</f>
        <v>0</v>
      </c>
    </row>
    <row r="71" spans="1:7" ht="16.5" thickBot="1">
      <c r="A71" s="31" t="s">
        <v>116</v>
      </c>
      <c r="B71" s="19" t="s">
        <v>117</v>
      </c>
      <c r="C71" s="20">
        <f>SUM(C72:C77)</f>
        <v>0</v>
      </c>
      <c r="D71" s="20">
        <f>SUM(D72:D77)</f>
        <v>0</v>
      </c>
      <c r="E71" s="20">
        <f t="shared" si="2"/>
        <v>0</v>
      </c>
      <c r="F71" s="20">
        <f>SUM(F72:F77)</f>
        <v>0</v>
      </c>
    </row>
    <row r="72" spans="1:7" ht="16.5" thickBot="1">
      <c r="A72" s="17" t="s">
        <v>118</v>
      </c>
      <c r="B72" s="34" t="s">
        <v>119</v>
      </c>
      <c r="C72" s="46">
        <v>0</v>
      </c>
      <c r="D72" s="46"/>
      <c r="E72" s="46">
        <f>SUM(F72-D72)</f>
        <v>0</v>
      </c>
      <c r="F72" s="46"/>
    </row>
    <row r="73" spans="1:7" ht="31.5" customHeight="1" thickBot="1">
      <c r="A73" s="17" t="s">
        <v>120</v>
      </c>
      <c r="B73" s="55" t="s">
        <v>121</v>
      </c>
      <c r="C73" s="35">
        <v>0</v>
      </c>
      <c r="D73" s="35"/>
      <c r="E73" s="35">
        <f>SUM(F73-D73)</f>
        <v>0</v>
      </c>
      <c r="F73" s="35">
        <v>0</v>
      </c>
    </row>
    <row r="74" spans="1:7" ht="15.75">
      <c r="A74" s="24" t="s">
        <v>122</v>
      </c>
      <c r="B74" s="84" t="s">
        <v>123</v>
      </c>
      <c r="C74" s="40">
        <v>0</v>
      </c>
      <c r="D74" s="86"/>
      <c r="E74" s="56"/>
      <c r="F74" s="86"/>
    </row>
    <row r="75" spans="1:7" ht="14.1" customHeight="1" thickBot="1">
      <c r="A75" s="17" t="s">
        <v>124</v>
      </c>
      <c r="B75" s="85"/>
      <c r="C75" s="57"/>
      <c r="D75" s="87"/>
      <c r="E75" s="58"/>
      <c r="F75" s="87"/>
    </row>
    <row r="76" spans="1:7" ht="21" customHeight="1" thickBot="1">
      <c r="A76" s="17" t="s">
        <v>125</v>
      </c>
      <c r="B76" s="34" t="s">
        <v>126</v>
      </c>
      <c r="C76" s="46">
        <v>0</v>
      </c>
      <c r="D76" s="46">
        <v>0</v>
      </c>
      <c r="E76" s="46">
        <f>SUM(F76-D76)</f>
        <v>0</v>
      </c>
      <c r="F76" s="46">
        <v>0</v>
      </c>
    </row>
    <row r="77" spans="1:7" ht="32.25" thickBot="1">
      <c r="A77" s="17" t="s">
        <v>127</v>
      </c>
      <c r="B77" s="34">
        <v>71.03</v>
      </c>
      <c r="C77" s="46">
        <v>0</v>
      </c>
      <c r="D77" s="46"/>
      <c r="E77" s="46"/>
      <c r="F77" s="46"/>
    </row>
    <row r="78" spans="1:7" ht="16.5" thickBot="1">
      <c r="A78" s="17"/>
      <c r="B78" s="55"/>
      <c r="C78" s="55"/>
      <c r="D78" s="35"/>
      <c r="E78" s="35"/>
      <c r="F78" s="35"/>
    </row>
    <row r="79" spans="1:7" ht="16.5" thickBot="1">
      <c r="A79" s="31" t="s">
        <v>128</v>
      </c>
      <c r="B79" s="34"/>
      <c r="C79" s="20"/>
      <c r="D79" s="20">
        <f>SUM(D13-D20)</f>
        <v>367486</v>
      </c>
      <c r="E79" s="20">
        <f>SUM(E13-E20)</f>
        <v>-21686</v>
      </c>
      <c r="F79" s="20">
        <f>SUM(F13-F20)</f>
        <v>345800</v>
      </c>
      <c r="G79" s="59"/>
    </row>
    <row r="80" spans="1:7" ht="16.5" thickBot="1">
      <c r="A80" s="17" t="s">
        <v>20</v>
      </c>
      <c r="B80" s="34"/>
      <c r="C80" s="34"/>
      <c r="D80" s="46"/>
      <c r="E80" s="46"/>
      <c r="F80" s="46"/>
    </row>
    <row r="81" spans="1:6" ht="16.5" thickBot="1">
      <c r="A81" s="17" t="s">
        <v>129</v>
      </c>
      <c r="B81" s="34"/>
      <c r="C81" s="34"/>
      <c r="D81" s="46">
        <f>SUM(D17-D23)</f>
        <v>142890</v>
      </c>
      <c r="E81" s="46">
        <f>SUM(E17-E23)</f>
        <v>11027</v>
      </c>
      <c r="F81" s="46">
        <f>SUM(F17-F23)</f>
        <v>153917</v>
      </c>
    </row>
    <row r="82" spans="1:6" ht="16.5" thickBot="1">
      <c r="A82" s="17" t="s">
        <v>130</v>
      </c>
      <c r="B82" s="34"/>
      <c r="C82" s="34"/>
      <c r="D82" s="46">
        <f>SUM(D18-D42)</f>
        <v>224596</v>
      </c>
      <c r="E82" s="46">
        <f>SUM(E18-E42)</f>
        <v>-32713</v>
      </c>
      <c r="F82" s="46">
        <f>SUM(F18-F42)</f>
        <v>191883</v>
      </c>
    </row>
    <row r="83" spans="1:6" ht="16.5" thickBot="1">
      <c r="A83" s="17" t="s">
        <v>131</v>
      </c>
      <c r="B83" s="34"/>
      <c r="C83" s="34"/>
      <c r="D83" s="20"/>
      <c r="E83" s="20"/>
      <c r="F83" s="46"/>
    </row>
    <row r="84" spans="1:6" ht="16.5" thickBot="1">
      <c r="A84" s="17" t="s">
        <v>132</v>
      </c>
      <c r="B84" s="34"/>
      <c r="C84" s="34"/>
      <c r="D84" s="46">
        <f>SUM(D19-D69)</f>
        <v>0</v>
      </c>
      <c r="E84" s="46">
        <f>SUM(F84-D84)</f>
        <v>0</v>
      </c>
      <c r="F84" s="46">
        <f>SUM(F19-F69)</f>
        <v>0</v>
      </c>
    </row>
    <row r="85" spans="1:6" ht="15.75">
      <c r="A85" s="60"/>
    </row>
    <row r="88" spans="1:6">
      <c r="A88" s="61" t="s">
        <v>140</v>
      </c>
      <c r="E88" s="61" t="s">
        <v>134</v>
      </c>
    </row>
    <row r="90" spans="1:6">
      <c r="A90" s="1" t="s">
        <v>139</v>
      </c>
      <c r="E90" s="62" t="s">
        <v>135</v>
      </c>
    </row>
  </sheetData>
  <mergeCells count="20">
    <mergeCell ref="B74:B75"/>
    <mergeCell ref="D74:D75"/>
    <mergeCell ref="F74:F75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</mergeCells>
  <pageMargins left="0.75" right="0.75" top="1" bottom="1" header="0.5" footer="0.5"/>
  <pageSetup paperSize="9" scale="79" orientation="portrait" r:id="rId1"/>
  <headerFooter alignWithMargins="0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94"/>
  <sheetViews>
    <sheetView topLeftCell="A51" zoomScaleNormal="100" workbookViewId="0">
      <selection activeCell="F66" sqref="F66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  <col min="9" max="9" width="8.85546875" bestFit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148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95"/>
      <c r="B8" s="95"/>
      <c r="C8" s="8"/>
      <c r="D8" s="95"/>
      <c r="E8" s="97"/>
      <c r="F8" s="99" t="s">
        <v>6</v>
      </c>
    </row>
    <row r="9" spans="1:9" ht="21" customHeight="1" thickBot="1">
      <c r="A9" s="96"/>
      <c r="B9" s="96"/>
      <c r="C9" s="9"/>
      <c r="D9" s="96"/>
      <c r="E9" s="98"/>
      <c r="F9" s="100"/>
    </row>
    <row r="10" spans="1:9" ht="18" customHeight="1">
      <c r="A10" s="101" t="s">
        <v>7</v>
      </c>
      <c r="B10" s="101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102"/>
      <c r="B11" s="102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88"/>
      <c r="C13" s="90"/>
      <c r="D13" s="90">
        <f>SUM(D17:D19)</f>
        <v>2084000</v>
      </c>
      <c r="E13" s="90">
        <f>SUM(F13-D13)</f>
        <v>716000</v>
      </c>
      <c r="F13" s="90">
        <f>SUM(F17:F19)</f>
        <v>2800000</v>
      </c>
      <c r="H13" s="16"/>
    </row>
    <row r="14" spans="1:9" ht="16.5" hidden="1" customHeight="1">
      <c r="A14" s="17" t="s">
        <v>20</v>
      </c>
      <c r="B14" s="89"/>
      <c r="C14" s="91"/>
      <c r="D14" s="91"/>
      <c r="E14" s="92"/>
      <c r="F14" s="91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9" ht="18" customHeight="1" thickBot="1">
      <c r="A17" s="21" t="s">
        <v>22</v>
      </c>
      <c r="B17" s="22" t="s">
        <v>23</v>
      </c>
      <c r="C17" s="63">
        <f>C23</f>
        <v>10351000</v>
      </c>
      <c r="D17" s="23">
        <f>CONT_EXECUTIE_IAN_2018!F17+CONT_EXECUTIE_Feb_2018!E17+CONT_EXECUTIE_Mar_2018!E17</f>
        <v>1438000</v>
      </c>
      <c r="E17" s="23">
        <f>SUM(F17-D17)</f>
        <v>456000</v>
      </c>
      <c r="F17" s="23">
        <v>1894000</v>
      </c>
    </row>
    <row r="18" spans="1:9" ht="16.5" thickBot="1">
      <c r="A18" s="24" t="s">
        <v>24</v>
      </c>
      <c r="B18" s="25" t="s">
        <v>25</v>
      </c>
      <c r="C18" s="64">
        <f>C42+C67</f>
        <v>4151000</v>
      </c>
      <c r="D18" s="26">
        <f>CONT_EXECUTIE_IAN_2018!F18+CONT_EXECUTIE_Feb_2018!E18+CONT_EXECUTIE_Mar_2018!E18</f>
        <v>646000</v>
      </c>
      <c r="E18" s="27">
        <f>SUM(F18-D18)</f>
        <v>260000</v>
      </c>
      <c r="F18" s="26">
        <f>20000+886000</f>
        <v>906000</v>
      </c>
    </row>
    <row r="19" spans="1:9" ht="16.5" thickBot="1">
      <c r="A19" s="17"/>
      <c r="B19" s="25" t="s">
        <v>26</v>
      </c>
      <c r="C19" s="64">
        <f>C73</f>
        <v>0</v>
      </c>
      <c r="D19" s="28"/>
      <c r="E19" s="29">
        <f>SUM(F19-D19)</f>
        <v>0</v>
      </c>
      <c r="F19" s="28"/>
    </row>
    <row r="20" spans="1:9" ht="18.75">
      <c r="A20" s="30" t="s">
        <v>27</v>
      </c>
      <c r="B20" s="93"/>
      <c r="C20" s="94">
        <f>SUM(C22+C73)</f>
        <v>14502000</v>
      </c>
      <c r="D20" s="94">
        <f>SUM(D22+D73+D69)</f>
        <v>1727311</v>
      </c>
      <c r="E20" s="94">
        <f>SUM(E22+E73)</f>
        <v>662112</v>
      </c>
      <c r="F20" s="94">
        <f>SUM(F22+F73)</f>
        <v>2397423</v>
      </c>
    </row>
    <row r="21" spans="1:9" ht="13.5" customHeight="1" thickBot="1">
      <c r="A21" s="17" t="s">
        <v>20</v>
      </c>
      <c r="B21" s="89"/>
      <c r="C21" s="91"/>
      <c r="D21" s="91"/>
      <c r="E21" s="91"/>
      <c r="F21" s="91"/>
    </row>
    <row r="22" spans="1:9" ht="19.5" thickBot="1">
      <c r="A22" s="31" t="s">
        <v>28</v>
      </c>
      <c r="B22" s="19" t="s">
        <v>29</v>
      </c>
      <c r="C22" s="20">
        <f>SUM(C23+C42+C67)</f>
        <v>14502000</v>
      </c>
      <c r="D22" s="20">
        <f>SUM(D23+D42+D67)</f>
        <v>1735311</v>
      </c>
      <c r="E22" s="20">
        <f>SUM(E23+E42+E67)</f>
        <v>662112</v>
      </c>
      <c r="F22" s="20">
        <f>SUM(F23+F42+F67)</f>
        <v>2397423</v>
      </c>
    </row>
    <row r="23" spans="1:9" ht="30.6" customHeight="1" thickBot="1">
      <c r="A23" s="31" t="s">
        <v>30</v>
      </c>
      <c r="B23" s="32" t="s">
        <v>31</v>
      </c>
      <c r="C23" s="33">
        <f>SUM(C24+C32+C35)</f>
        <v>10351000</v>
      </c>
      <c r="D23" s="33">
        <f>SUM(D24+D35+D32)</f>
        <v>1276083</v>
      </c>
      <c r="E23" s="33">
        <f t="shared" ref="E23:E29" si="0">SUM(F23-D23)</f>
        <v>483254</v>
      </c>
      <c r="F23" s="33">
        <f>SUM(F24+F35+F32)</f>
        <v>1759337</v>
      </c>
      <c r="I23" s="66">
        <f>F23-F32</f>
        <v>1759337</v>
      </c>
    </row>
    <row r="24" spans="1:9" ht="20.25" customHeight="1" thickBot="1">
      <c r="A24" s="31" t="s">
        <v>32</v>
      </c>
      <c r="B24" s="19" t="s">
        <v>33</v>
      </c>
      <c r="C24" s="33">
        <f>SUM(C25:C31)</f>
        <v>8696000</v>
      </c>
      <c r="D24" s="33">
        <f>SUM(D25:D31)</f>
        <v>1169722</v>
      </c>
      <c r="E24" s="33">
        <f>SUM(F24-D24)</f>
        <v>460244</v>
      </c>
      <c r="F24" s="33">
        <f>SUM(F25:F31)</f>
        <v>1629966</v>
      </c>
    </row>
    <row r="25" spans="1:9" ht="16.5" customHeight="1" thickBot="1">
      <c r="A25" s="17" t="s">
        <v>34</v>
      </c>
      <c r="B25" s="34" t="s">
        <v>35</v>
      </c>
      <c r="C25" s="35">
        <v>8500000</v>
      </c>
      <c r="D25" s="35">
        <v>1147399</v>
      </c>
      <c r="E25" s="35">
        <f t="shared" si="0"/>
        <v>437152</v>
      </c>
      <c r="F25" s="35">
        <v>1584551</v>
      </c>
    </row>
    <row r="26" spans="1:9" ht="19.5" customHeight="1" thickBot="1">
      <c r="A26" s="17" t="s">
        <v>36</v>
      </c>
      <c r="B26" s="34" t="s">
        <v>37</v>
      </c>
      <c r="C26" s="35">
        <v>10000</v>
      </c>
      <c r="D26" s="35">
        <v>1998</v>
      </c>
      <c r="E26" s="35">
        <f t="shared" si="0"/>
        <v>694</v>
      </c>
      <c r="F26" s="35">
        <v>2692</v>
      </c>
    </row>
    <row r="27" spans="1:9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9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9" ht="32.25" thickBot="1">
      <c r="A29" s="36" t="s">
        <v>42</v>
      </c>
      <c r="B29" s="37" t="s">
        <v>43</v>
      </c>
      <c r="C29" s="38">
        <v>80000</v>
      </c>
      <c r="D29" s="38">
        <v>8080</v>
      </c>
      <c r="E29" s="38">
        <f t="shared" si="0"/>
        <v>7341</v>
      </c>
      <c r="F29" s="38">
        <v>15421</v>
      </c>
    </row>
    <row r="30" spans="1:9" ht="16.5" thickBot="1">
      <c r="A30" s="17" t="s">
        <v>44</v>
      </c>
      <c r="B30" s="34" t="s">
        <v>45</v>
      </c>
      <c r="C30" s="35">
        <v>50000</v>
      </c>
      <c r="D30" s="35">
        <v>2456</v>
      </c>
      <c r="E30" s="39">
        <f>SUM(F30-D30)</f>
        <v>4298</v>
      </c>
      <c r="F30" s="35">
        <v>6754</v>
      </c>
    </row>
    <row r="31" spans="1:9" ht="16.5" thickBot="1">
      <c r="A31" s="17" t="s">
        <v>46</v>
      </c>
      <c r="B31" s="34" t="s">
        <v>47</v>
      </c>
      <c r="C31" s="35">
        <v>56000</v>
      </c>
      <c r="D31" s="35">
        <v>9789</v>
      </c>
      <c r="E31" s="40">
        <f>SUM(F31-D31)</f>
        <v>10759</v>
      </c>
      <c r="F31" s="35">
        <v>20548</v>
      </c>
    </row>
    <row r="32" spans="1:9" ht="16.5" thickBot="1">
      <c r="A32" s="41" t="s">
        <v>48</v>
      </c>
      <c r="B32" s="42">
        <v>10.02</v>
      </c>
      <c r="C32" s="43">
        <f>SUM(C33:C34)</f>
        <v>341000</v>
      </c>
      <c r="D32" s="43">
        <f>SUM(D33:D34)</f>
        <v>0</v>
      </c>
      <c r="E32" s="65">
        <f>SUM(E33:E34)</f>
        <v>0</v>
      </c>
      <c r="F32" s="43">
        <f>SUM(F33:F34)</f>
        <v>0</v>
      </c>
      <c r="G32" s="43">
        <f>SUM(G33:G34)</f>
        <v>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17" t="s">
        <v>136</v>
      </c>
      <c r="B34" s="34" t="s">
        <v>137</v>
      </c>
      <c r="C34" s="46">
        <v>331000</v>
      </c>
      <c r="D34" s="35">
        <v>0</v>
      </c>
      <c r="E34" s="47">
        <f>SUM(F34-D34)</f>
        <v>0</v>
      </c>
      <c r="F34" s="35">
        <v>0</v>
      </c>
    </row>
    <row r="35" spans="1:6" ht="16.5" thickBot="1">
      <c r="A35" s="31" t="s">
        <v>51</v>
      </c>
      <c r="B35" s="19" t="s">
        <v>52</v>
      </c>
      <c r="C35" s="33">
        <f>SUM(C36:C41)</f>
        <v>1314000</v>
      </c>
      <c r="D35" s="33">
        <f>SUM(D36:D41)</f>
        <v>106361</v>
      </c>
      <c r="E35" s="33">
        <f>SUM(E36:E41)</f>
        <v>23010</v>
      </c>
      <c r="F35" s="33">
        <f>SUM(F36:F41)</f>
        <v>129371</v>
      </c>
    </row>
    <row r="36" spans="1:6" ht="16.5" thickBot="1">
      <c r="A36" s="17" t="s">
        <v>53</v>
      </c>
      <c r="B36" s="34" t="s">
        <v>54</v>
      </c>
      <c r="C36" s="46">
        <v>54000</v>
      </c>
      <c r="D36" s="35">
        <v>51019</v>
      </c>
      <c r="E36" s="35">
        <f t="shared" ref="E36:E41" si="1">SUM(F36-D36)</f>
        <v>0</v>
      </c>
      <c r="F36" s="35">
        <v>51019</v>
      </c>
    </row>
    <row r="37" spans="1:6" ht="16.5" thickBot="1">
      <c r="A37" s="17" t="s">
        <v>55</v>
      </c>
      <c r="B37" s="34" t="s">
        <v>56</v>
      </c>
      <c r="C37" s="46">
        <v>2000</v>
      </c>
      <c r="D37" s="35">
        <v>1563</v>
      </c>
      <c r="E37" s="35">
        <f t="shared" si="1"/>
        <v>0</v>
      </c>
      <c r="F37" s="35">
        <v>1563</v>
      </c>
    </row>
    <row r="38" spans="1:6" ht="18.75" customHeight="1" thickBot="1">
      <c r="A38" s="17" t="s">
        <v>57</v>
      </c>
      <c r="B38" s="34" t="s">
        <v>58</v>
      </c>
      <c r="C38" s="46">
        <v>18000</v>
      </c>
      <c r="D38" s="35">
        <v>16653</v>
      </c>
      <c r="E38" s="35">
        <f t="shared" si="1"/>
        <v>0</v>
      </c>
      <c r="F38" s="35">
        <v>16653</v>
      </c>
    </row>
    <row r="39" spans="1:6" ht="30" customHeight="1" thickBot="1">
      <c r="A39" s="36" t="s">
        <v>59</v>
      </c>
      <c r="B39" s="48" t="s">
        <v>60</v>
      </c>
      <c r="C39" s="38">
        <v>1000</v>
      </c>
      <c r="D39" s="38">
        <v>518</v>
      </c>
      <c r="E39" s="38">
        <f t="shared" si="1"/>
        <v>0</v>
      </c>
      <c r="F39" s="38">
        <v>518</v>
      </c>
    </row>
    <row r="40" spans="1:6" ht="15" customHeight="1" thickBot="1">
      <c r="A40" s="17" t="s">
        <v>61</v>
      </c>
      <c r="B40" s="34" t="s">
        <v>62</v>
      </c>
      <c r="C40" s="46">
        <v>8000</v>
      </c>
      <c r="D40" s="35">
        <v>7215</v>
      </c>
      <c r="E40" s="35">
        <f t="shared" si="1"/>
        <v>0</v>
      </c>
      <c r="F40" s="35">
        <v>7215</v>
      </c>
    </row>
    <row r="41" spans="1:6" ht="15" customHeight="1" thickBot="1">
      <c r="A41" s="17" t="s">
        <v>142</v>
      </c>
      <c r="B41" s="34" t="s">
        <v>143</v>
      </c>
      <c r="C41" s="46">
        <v>1231000</v>
      </c>
      <c r="D41" s="35">
        <v>29393</v>
      </c>
      <c r="E41" s="35">
        <f t="shared" si="1"/>
        <v>23010</v>
      </c>
      <c r="F41" s="35">
        <v>52403</v>
      </c>
    </row>
    <row r="42" spans="1:6" ht="16.5" thickBot="1">
      <c r="A42" s="31" t="s">
        <v>63</v>
      </c>
      <c r="B42" s="19" t="s">
        <v>64</v>
      </c>
      <c r="C42" s="33">
        <f>SUM(C43+C53+C54+C56+C59+C60+C61+C62+C63+C64)</f>
        <v>4091000</v>
      </c>
      <c r="D42" s="33">
        <f>SUM(D43+D53+D54+D56+D59+D60+D61+D62+D63+D64)</f>
        <v>454117</v>
      </c>
      <c r="E42" s="33">
        <f>SUM(E43+E53+E54+E56+E59+E60+E61+E62+E63+E64)</f>
        <v>167667</v>
      </c>
      <c r="F42" s="33">
        <f>SUM(F43+F53+F54+F56+F59+F60+F61+F62+F63+F64)</f>
        <v>621784</v>
      </c>
    </row>
    <row r="43" spans="1:6" ht="16.5" thickBot="1">
      <c r="A43" s="31" t="s">
        <v>65</v>
      </c>
      <c r="B43" s="19" t="s">
        <v>66</v>
      </c>
      <c r="C43" s="33">
        <f>SUM(C44:C52)</f>
        <v>1881000</v>
      </c>
      <c r="D43" s="33">
        <f>SUM(D44:D52)</f>
        <v>427138</v>
      </c>
      <c r="E43" s="33">
        <f>SUM(E44:E52)</f>
        <v>147636</v>
      </c>
      <c r="F43" s="33">
        <f>SUM(F44:F52)</f>
        <v>574774</v>
      </c>
    </row>
    <row r="44" spans="1:6" ht="16.5" thickBot="1">
      <c r="A44" s="17" t="s">
        <v>67</v>
      </c>
      <c r="B44" s="34" t="s">
        <v>68</v>
      </c>
      <c r="C44" s="46">
        <v>10000</v>
      </c>
      <c r="D44" s="35">
        <v>0</v>
      </c>
      <c r="E44" s="35">
        <f t="shared" ref="E44:E75" si="2">SUM(F44-D44)</f>
        <v>0</v>
      </c>
      <c r="F44" s="35">
        <v>0</v>
      </c>
    </row>
    <row r="45" spans="1:6" ht="16.5" thickBot="1">
      <c r="A45" s="17" t="s">
        <v>69</v>
      </c>
      <c r="B45" s="34" t="s">
        <v>70</v>
      </c>
      <c r="C45" s="46">
        <v>18000</v>
      </c>
      <c r="D45" s="35">
        <v>0</v>
      </c>
      <c r="E45" s="35">
        <f t="shared" si="2"/>
        <v>0</v>
      </c>
      <c r="F45" s="35">
        <v>0</v>
      </c>
    </row>
    <row r="46" spans="1:6" ht="16.5" thickBot="1">
      <c r="A46" s="17" t="s">
        <v>71</v>
      </c>
      <c r="B46" s="34" t="s">
        <v>72</v>
      </c>
      <c r="C46" s="46">
        <v>670000</v>
      </c>
      <c r="D46" s="35">
        <v>228351</v>
      </c>
      <c r="E46" s="35">
        <f t="shared" si="2"/>
        <v>48108</v>
      </c>
      <c r="F46" s="35">
        <v>276459</v>
      </c>
    </row>
    <row r="47" spans="1:6" ht="16.5" thickBot="1">
      <c r="A47" s="17" t="s">
        <v>73</v>
      </c>
      <c r="B47" s="34" t="s">
        <v>74</v>
      </c>
      <c r="C47" s="46">
        <v>35000</v>
      </c>
      <c r="D47" s="35">
        <v>4209</v>
      </c>
      <c r="E47" s="35">
        <f t="shared" si="2"/>
        <v>1461</v>
      </c>
      <c r="F47" s="35">
        <v>5670</v>
      </c>
    </row>
    <row r="48" spans="1:6" ht="16.5" thickBot="1">
      <c r="A48" s="17" t="s">
        <v>75</v>
      </c>
      <c r="B48" s="34" t="s">
        <v>76</v>
      </c>
      <c r="C48" s="46">
        <v>30000</v>
      </c>
      <c r="D48" s="35">
        <v>535</v>
      </c>
      <c r="E48" s="35">
        <f>SUM(F48-D48)</f>
        <v>1472</v>
      </c>
      <c r="F48" s="35">
        <v>2007</v>
      </c>
    </row>
    <row r="49" spans="1:6" ht="16.5" thickBot="1">
      <c r="A49" s="17" t="s">
        <v>77</v>
      </c>
      <c r="B49" s="34" t="s">
        <v>78</v>
      </c>
      <c r="C49" s="46"/>
      <c r="D49" s="35"/>
      <c r="E49" s="35"/>
      <c r="F49" s="35"/>
    </row>
    <row r="50" spans="1:6" ht="30.6" customHeight="1" thickBot="1">
      <c r="A50" s="36" t="s">
        <v>79</v>
      </c>
      <c r="B50" s="48" t="s">
        <v>80</v>
      </c>
      <c r="C50" s="38">
        <v>500000</v>
      </c>
      <c r="D50" s="49">
        <v>59157</v>
      </c>
      <c r="E50" s="38">
        <f t="shared" si="2"/>
        <v>19865</v>
      </c>
      <c r="F50" s="49">
        <v>79022</v>
      </c>
    </row>
    <row r="51" spans="1:6" ht="18.75" customHeight="1" thickBot="1">
      <c r="A51" s="36" t="s">
        <v>81</v>
      </c>
      <c r="B51" s="37" t="s">
        <v>82</v>
      </c>
      <c r="C51" s="50">
        <v>158000</v>
      </c>
      <c r="D51" s="38">
        <v>24546</v>
      </c>
      <c r="E51" s="38">
        <f t="shared" si="2"/>
        <v>32636</v>
      </c>
      <c r="F51" s="38">
        <v>57182</v>
      </c>
    </row>
    <row r="52" spans="1:6" ht="15.75" customHeight="1" thickBot="1">
      <c r="A52" s="17" t="s">
        <v>83</v>
      </c>
      <c r="B52" s="34" t="s">
        <v>84</v>
      </c>
      <c r="C52" s="46">
        <v>460000</v>
      </c>
      <c r="D52" s="35">
        <v>110340</v>
      </c>
      <c r="E52" s="35">
        <f t="shared" si="2"/>
        <v>44094</v>
      </c>
      <c r="F52" s="35">
        <f>145068+9366</f>
        <v>154434</v>
      </c>
    </row>
    <row r="53" spans="1:6" s="54" customFormat="1" ht="15.95" customHeight="1" thickBot="1">
      <c r="A53" s="51" t="s">
        <v>85</v>
      </c>
      <c r="B53" s="52" t="s">
        <v>86</v>
      </c>
      <c r="C53" s="53">
        <v>804000</v>
      </c>
      <c r="D53" s="53">
        <v>0</v>
      </c>
      <c r="E53" s="53">
        <f t="shared" si="2"/>
        <v>0</v>
      </c>
      <c r="F53" s="53">
        <v>0</v>
      </c>
    </row>
    <row r="54" spans="1:6" ht="16.5" thickBot="1">
      <c r="A54" s="51" t="s">
        <v>87</v>
      </c>
      <c r="B54" s="52" t="s">
        <v>88</v>
      </c>
      <c r="C54" s="53">
        <f>C55</f>
        <v>0</v>
      </c>
      <c r="D54" s="53">
        <f>SUM(D55)</f>
        <v>0</v>
      </c>
      <c r="E54" s="53">
        <f t="shared" si="2"/>
        <v>0</v>
      </c>
      <c r="F54" s="53">
        <f>SUM(F55)</f>
        <v>0</v>
      </c>
    </row>
    <row r="55" spans="1:6" ht="16.5" thickBot="1">
      <c r="A55" s="17" t="s">
        <v>89</v>
      </c>
      <c r="B55" s="34" t="s">
        <v>90</v>
      </c>
      <c r="C55" s="46">
        <v>0</v>
      </c>
      <c r="D55" s="46"/>
      <c r="E55" s="46">
        <f t="shared" si="2"/>
        <v>0</v>
      </c>
      <c r="F55" s="46">
        <v>0</v>
      </c>
    </row>
    <row r="56" spans="1:6" ht="18" customHeight="1" thickBot="1">
      <c r="A56" s="31" t="s">
        <v>91</v>
      </c>
      <c r="B56" s="19" t="s">
        <v>92</v>
      </c>
      <c r="C56" s="20">
        <f>SUM(C57+C58)</f>
        <v>41000</v>
      </c>
      <c r="D56" s="20">
        <f>SUM(D57:D58)</f>
        <v>490</v>
      </c>
      <c r="E56" s="20">
        <f t="shared" si="2"/>
        <v>10939</v>
      </c>
      <c r="F56" s="20">
        <f>SUM(F57:F58)</f>
        <v>11429</v>
      </c>
    </row>
    <row r="57" spans="1:6" ht="18.75" customHeight="1" thickBot="1">
      <c r="A57" s="17" t="s">
        <v>93</v>
      </c>
      <c r="B57" s="34" t="s">
        <v>94</v>
      </c>
      <c r="C57" s="46">
        <v>21000</v>
      </c>
      <c r="D57" s="46">
        <v>490</v>
      </c>
      <c r="E57" s="46">
        <f t="shared" si="2"/>
        <v>140</v>
      </c>
      <c r="F57" s="46">
        <v>630</v>
      </c>
    </row>
    <row r="58" spans="1:6" ht="16.5" thickBot="1">
      <c r="A58" s="17" t="s">
        <v>95</v>
      </c>
      <c r="B58" s="34" t="s">
        <v>96</v>
      </c>
      <c r="C58" s="46">
        <v>20000</v>
      </c>
      <c r="D58" s="46">
        <v>0</v>
      </c>
      <c r="E58" s="46">
        <f>SUM(F58-D58)</f>
        <v>10799</v>
      </c>
      <c r="F58" s="46">
        <v>10799</v>
      </c>
    </row>
    <row r="59" spans="1:6" ht="16.5" thickBot="1">
      <c r="A59" s="31" t="s">
        <v>97</v>
      </c>
      <c r="B59" s="19" t="s">
        <v>98</v>
      </c>
      <c r="C59" s="20">
        <v>533000</v>
      </c>
      <c r="D59" s="20">
        <v>4773</v>
      </c>
      <c r="E59" s="20">
        <f>SUM(F59-D59)</f>
        <v>5069</v>
      </c>
      <c r="F59" s="20">
        <v>9842</v>
      </c>
    </row>
    <row r="60" spans="1:6" ht="16.5" thickBot="1">
      <c r="A60" s="31" t="s">
        <v>99</v>
      </c>
      <c r="B60" s="19" t="s">
        <v>100</v>
      </c>
      <c r="C60" s="20"/>
      <c r="D60" s="33">
        <v>0</v>
      </c>
      <c r="E60" s="20">
        <f>SUM(F60-D60)</f>
        <v>0</v>
      </c>
      <c r="F60" s="33">
        <v>0</v>
      </c>
    </row>
    <row r="61" spans="1:6" ht="16.5" thickBot="1">
      <c r="A61" s="31" t="s">
        <v>101</v>
      </c>
      <c r="B61" s="19" t="s">
        <v>102</v>
      </c>
      <c r="C61" s="20">
        <v>115000</v>
      </c>
      <c r="D61" s="33">
        <v>0</v>
      </c>
      <c r="E61" s="20">
        <f t="shared" si="2"/>
        <v>0</v>
      </c>
      <c r="F61" s="33">
        <v>0</v>
      </c>
    </row>
    <row r="62" spans="1:6" ht="16.5" thickBot="1">
      <c r="A62" s="31" t="s">
        <v>103</v>
      </c>
      <c r="B62" s="19" t="s">
        <v>104</v>
      </c>
      <c r="C62" s="20">
        <v>158000</v>
      </c>
      <c r="D62" s="33">
        <v>7104</v>
      </c>
      <c r="E62" s="20">
        <f t="shared" si="2"/>
        <v>2368</v>
      </c>
      <c r="F62" s="33">
        <v>9472</v>
      </c>
    </row>
    <row r="63" spans="1:6" ht="32.25" thickBot="1">
      <c r="A63" s="31" t="s">
        <v>105</v>
      </c>
      <c r="B63" s="19">
        <v>20.25</v>
      </c>
      <c r="C63" s="20">
        <v>10000</v>
      </c>
      <c r="D63" s="33"/>
      <c r="E63" s="20"/>
      <c r="F63" s="33"/>
    </row>
    <row r="64" spans="1:6" ht="16.5" thickBot="1">
      <c r="A64" s="31" t="s">
        <v>106</v>
      </c>
      <c r="B64" s="19" t="s">
        <v>107</v>
      </c>
      <c r="C64" s="20">
        <f>SUM(C65+C66)</f>
        <v>549000</v>
      </c>
      <c r="D64" s="20">
        <f>SUM(D65:D66)</f>
        <v>14612</v>
      </c>
      <c r="E64" s="20">
        <f t="shared" si="2"/>
        <v>1655</v>
      </c>
      <c r="F64" s="20">
        <f>SUM(F65:F66)</f>
        <v>16267</v>
      </c>
    </row>
    <row r="65" spans="1:6" ht="16.5" thickBot="1">
      <c r="A65" s="17" t="s">
        <v>108</v>
      </c>
      <c r="B65" s="34" t="s">
        <v>109</v>
      </c>
      <c r="C65" s="46">
        <v>5000</v>
      </c>
      <c r="D65" s="46">
        <v>383</v>
      </c>
      <c r="E65" s="46">
        <f>SUM(F65-D65)</f>
        <v>130</v>
      </c>
      <c r="F65" s="46">
        <v>513</v>
      </c>
    </row>
    <row r="66" spans="1:6" ht="16.5" thickBot="1">
      <c r="A66" s="17" t="s">
        <v>110</v>
      </c>
      <c r="B66" s="34" t="s">
        <v>111</v>
      </c>
      <c r="C66" s="46">
        <v>544000</v>
      </c>
      <c r="D66" s="46">
        <v>14229</v>
      </c>
      <c r="E66" s="46">
        <f t="shared" si="2"/>
        <v>1525</v>
      </c>
      <c r="F66" s="46">
        <f>6551+306+5056+3741+100</f>
        <v>15754</v>
      </c>
    </row>
    <row r="67" spans="1:6" s="1" customFormat="1" ht="16.5" thickBot="1">
      <c r="A67" s="31" t="s">
        <v>144</v>
      </c>
      <c r="B67" s="19">
        <v>59</v>
      </c>
      <c r="C67" s="20">
        <f>C68</f>
        <v>60000</v>
      </c>
      <c r="D67" s="20">
        <f>D68</f>
        <v>5111</v>
      </c>
      <c r="E67" s="20">
        <f>E68</f>
        <v>11191</v>
      </c>
      <c r="F67" s="20">
        <f>F68</f>
        <v>16302</v>
      </c>
    </row>
    <row r="68" spans="1:6" ht="32.25" thickBot="1">
      <c r="A68" s="17" t="s">
        <v>145</v>
      </c>
      <c r="B68" s="34" t="s">
        <v>146</v>
      </c>
      <c r="C68" s="46">
        <v>60000</v>
      </c>
      <c r="D68" s="46">
        <v>5111</v>
      </c>
      <c r="E68" s="46">
        <f t="shared" si="2"/>
        <v>11191</v>
      </c>
      <c r="F68" s="46">
        <v>16302</v>
      </c>
    </row>
    <row r="69" spans="1:6" s="1" customFormat="1" ht="63.75" thickBot="1">
      <c r="A69" s="41" t="s">
        <v>149</v>
      </c>
      <c r="B69" s="42">
        <v>84</v>
      </c>
      <c r="C69" s="20"/>
      <c r="D69" s="20">
        <f>D70</f>
        <v>-8000</v>
      </c>
      <c r="E69" s="20"/>
      <c r="F69" s="20"/>
    </row>
    <row r="70" spans="1:6" s="1" customFormat="1" ht="79.5" thickBot="1">
      <c r="A70" s="31" t="s">
        <v>150</v>
      </c>
      <c r="B70" s="19">
        <v>85</v>
      </c>
      <c r="C70" s="20"/>
      <c r="D70" s="20">
        <f>D71</f>
        <v>-8000</v>
      </c>
      <c r="E70" s="20"/>
      <c r="F70" s="20"/>
    </row>
    <row r="71" spans="1:6" s="1" customFormat="1" ht="48" thickBot="1">
      <c r="A71" s="31" t="s">
        <v>151</v>
      </c>
      <c r="B71" s="19">
        <v>85.01</v>
      </c>
      <c r="C71" s="20"/>
      <c r="D71" s="20">
        <f>D72</f>
        <v>-8000</v>
      </c>
      <c r="E71" s="20"/>
      <c r="F71" s="20"/>
    </row>
    <row r="72" spans="1:6" ht="63.75" thickBot="1">
      <c r="A72" s="17" t="s">
        <v>152</v>
      </c>
      <c r="B72" s="34" t="s">
        <v>153</v>
      </c>
      <c r="C72" s="46"/>
      <c r="D72" s="46">
        <v>-8000</v>
      </c>
      <c r="E72" s="46"/>
      <c r="F72" s="46"/>
    </row>
    <row r="73" spans="1:6" ht="16.5" thickBot="1">
      <c r="A73" s="31" t="s">
        <v>112</v>
      </c>
      <c r="B73" s="19" t="s">
        <v>113</v>
      </c>
      <c r="C73" s="20">
        <f>C74</f>
        <v>0</v>
      </c>
      <c r="D73" s="20">
        <f>SUM(D74)</f>
        <v>0</v>
      </c>
      <c r="E73" s="20">
        <f t="shared" si="2"/>
        <v>0</v>
      </c>
      <c r="F73" s="20">
        <f>SUM(F74)</f>
        <v>0</v>
      </c>
    </row>
    <row r="74" spans="1:6" ht="16.5" thickBot="1">
      <c r="A74" s="31" t="s">
        <v>114</v>
      </c>
      <c r="B74" s="19" t="s">
        <v>115</v>
      </c>
      <c r="C74" s="20">
        <f>C75</f>
        <v>0</v>
      </c>
      <c r="D74" s="20">
        <f>SUM(D75)</f>
        <v>0</v>
      </c>
      <c r="E74" s="20">
        <f t="shared" si="2"/>
        <v>0</v>
      </c>
      <c r="F74" s="20">
        <f>SUM(F75)</f>
        <v>0</v>
      </c>
    </row>
    <row r="75" spans="1:6" ht="16.5" thickBot="1">
      <c r="A75" s="31" t="s">
        <v>116</v>
      </c>
      <c r="B75" s="19" t="s">
        <v>117</v>
      </c>
      <c r="C75" s="20">
        <f>SUM(C76:C81)</f>
        <v>0</v>
      </c>
      <c r="D75" s="20">
        <f>SUM(D76:D81)</f>
        <v>0</v>
      </c>
      <c r="E75" s="20">
        <f t="shared" si="2"/>
        <v>0</v>
      </c>
      <c r="F75" s="20">
        <f>SUM(F76:F81)</f>
        <v>0</v>
      </c>
    </row>
    <row r="76" spans="1:6" ht="16.5" thickBot="1">
      <c r="A76" s="17" t="s">
        <v>118</v>
      </c>
      <c r="B76" s="34" t="s">
        <v>119</v>
      </c>
      <c r="C76" s="46">
        <v>0</v>
      </c>
      <c r="D76" s="46"/>
      <c r="E76" s="46">
        <f>SUM(F76-D76)</f>
        <v>0</v>
      </c>
      <c r="F76" s="46"/>
    </row>
    <row r="77" spans="1:6" ht="31.5" customHeight="1" thickBot="1">
      <c r="A77" s="17" t="s">
        <v>120</v>
      </c>
      <c r="B77" s="55" t="s">
        <v>121</v>
      </c>
      <c r="C77" s="35">
        <v>0</v>
      </c>
      <c r="D77" s="35"/>
      <c r="E77" s="35">
        <f>SUM(F77-D77)</f>
        <v>0</v>
      </c>
      <c r="F77" s="35">
        <v>0</v>
      </c>
    </row>
    <row r="78" spans="1:6" ht="15.75">
      <c r="A78" s="24" t="s">
        <v>122</v>
      </c>
      <c r="B78" s="84" t="s">
        <v>123</v>
      </c>
      <c r="C78" s="40">
        <v>0</v>
      </c>
      <c r="D78" s="86"/>
      <c r="E78" s="56"/>
      <c r="F78" s="86"/>
    </row>
    <row r="79" spans="1:6" ht="14.1" customHeight="1" thickBot="1">
      <c r="A79" s="17" t="s">
        <v>124</v>
      </c>
      <c r="B79" s="85"/>
      <c r="C79" s="57"/>
      <c r="D79" s="87"/>
      <c r="E79" s="58"/>
      <c r="F79" s="87"/>
    </row>
    <row r="80" spans="1:6" ht="21" customHeight="1" thickBot="1">
      <c r="A80" s="17" t="s">
        <v>125</v>
      </c>
      <c r="B80" s="34" t="s">
        <v>126</v>
      </c>
      <c r="C80" s="46">
        <v>0</v>
      </c>
      <c r="D80" s="46">
        <v>0</v>
      </c>
      <c r="E80" s="46">
        <f>SUM(F80-D80)</f>
        <v>0</v>
      </c>
      <c r="F80" s="46">
        <v>0</v>
      </c>
    </row>
    <row r="81" spans="1:7" ht="32.25" thickBot="1">
      <c r="A81" s="17" t="s">
        <v>127</v>
      </c>
      <c r="B81" s="34">
        <v>71.03</v>
      </c>
      <c r="C81" s="46">
        <v>0</v>
      </c>
      <c r="D81" s="46"/>
      <c r="E81" s="46"/>
      <c r="F81" s="46"/>
    </row>
    <row r="82" spans="1:7" ht="16.5" thickBot="1">
      <c r="A82" s="17"/>
      <c r="B82" s="55"/>
      <c r="C82" s="55"/>
      <c r="D82" s="35"/>
      <c r="E82" s="35"/>
      <c r="F82" s="35"/>
    </row>
    <row r="83" spans="1:7" ht="16.5" thickBot="1">
      <c r="A83" s="31" t="s">
        <v>128</v>
      </c>
      <c r="B83" s="34"/>
      <c r="C83" s="20"/>
      <c r="D83" s="20">
        <f>SUM(D13-D20)</f>
        <v>356689</v>
      </c>
      <c r="E83" s="20">
        <f>SUM(E13-E20)</f>
        <v>53888</v>
      </c>
      <c r="F83" s="20">
        <f>SUM(F13-F20)</f>
        <v>402577</v>
      </c>
      <c r="G83" s="59"/>
    </row>
    <row r="84" spans="1:7" ht="16.5" thickBot="1">
      <c r="A84" s="17" t="s">
        <v>20</v>
      </c>
      <c r="B84" s="34"/>
      <c r="C84" s="34"/>
      <c r="D84" s="46"/>
      <c r="E84" s="46"/>
      <c r="F84" s="46"/>
    </row>
    <row r="85" spans="1:7" ht="16.5" thickBot="1">
      <c r="A85" s="17" t="s">
        <v>129</v>
      </c>
      <c r="B85" s="34"/>
      <c r="C85" s="34"/>
      <c r="D85" s="46">
        <f>SUM(D17-D23)</f>
        <v>161917</v>
      </c>
      <c r="E85" s="46">
        <f>SUM(E17-E23)</f>
        <v>-27254</v>
      </c>
      <c r="F85" s="46">
        <f>SUM(F17-F23)</f>
        <v>134663</v>
      </c>
    </row>
    <row r="86" spans="1:7" ht="16.5" thickBot="1">
      <c r="A86" s="17" t="s">
        <v>130</v>
      </c>
      <c r="B86" s="34"/>
      <c r="C86" s="34"/>
      <c r="D86" s="46">
        <f>SUM(D18-D42)</f>
        <v>191883</v>
      </c>
      <c r="E86" s="46">
        <f>SUM(E18-E42)</f>
        <v>92333</v>
      </c>
      <c r="F86" s="46">
        <f>SUM(F18-F42)</f>
        <v>284216</v>
      </c>
    </row>
    <row r="87" spans="1:7" ht="16.5" thickBot="1">
      <c r="A87" s="17" t="s">
        <v>131</v>
      </c>
      <c r="B87" s="34"/>
      <c r="C87" s="34"/>
      <c r="D87" s="20"/>
      <c r="E87" s="20"/>
      <c r="F87" s="46"/>
    </row>
    <row r="88" spans="1:7" ht="16.5" thickBot="1">
      <c r="A88" s="17" t="s">
        <v>132</v>
      </c>
      <c r="B88" s="34"/>
      <c r="C88" s="34"/>
      <c r="D88" s="46">
        <f>SUM(D19-D73)</f>
        <v>0</v>
      </c>
      <c r="E88" s="46">
        <f>SUM(F88-D88)</f>
        <v>0</v>
      </c>
      <c r="F88" s="46">
        <f>SUM(F19-F73)</f>
        <v>0</v>
      </c>
    </row>
    <row r="89" spans="1:7" ht="15.75">
      <c r="A89" s="60"/>
    </row>
    <row r="92" spans="1:7">
      <c r="A92" s="61" t="s">
        <v>140</v>
      </c>
      <c r="E92" s="61" t="s">
        <v>134</v>
      </c>
    </row>
    <row r="94" spans="1:7">
      <c r="A94" s="1" t="s">
        <v>139</v>
      </c>
      <c r="E94" s="62" t="s">
        <v>135</v>
      </c>
    </row>
  </sheetData>
  <mergeCells count="20"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  <mergeCell ref="B78:B79"/>
    <mergeCell ref="D78:D79"/>
    <mergeCell ref="F78:F79"/>
    <mergeCell ref="B13:B14"/>
    <mergeCell ref="C13:C14"/>
    <mergeCell ref="D13:D14"/>
    <mergeCell ref="E13:E14"/>
    <mergeCell ref="F13:F14"/>
    <mergeCell ref="B20:B21"/>
    <mergeCell ref="C20:C21"/>
  </mergeCells>
  <pageMargins left="0.75" right="0.75" top="1" bottom="1" header="0.5" footer="0.5"/>
  <pageSetup paperSize="9" scale="78" orientation="portrait" r:id="rId1"/>
  <headerFooter alignWithMargins="0"/>
  <rowBreaks count="1" manualBreakCount="1">
    <brk id="5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94"/>
  <sheetViews>
    <sheetView topLeftCell="A27" zoomScaleNormal="100" workbookViewId="0">
      <selection activeCell="F25" sqref="F25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  <col min="9" max="9" width="8.85546875" bestFit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154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95"/>
      <c r="B8" s="95"/>
      <c r="C8" s="8"/>
      <c r="D8" s="95"/>
      <c r="E8" s="97"/>
      <c r="F8" s="99" t="s">
        <v>6</v>
      </c>
    </row>
    <row r="9" spans="1:9" ht="21" customHeight="1" thickBot="1">
      <c r="A9" s="96"/>
      <c r="B9" s="96"/>
      <c r="C9" s="9"/>
      <c r="D9" s="96"/>
      <c r="E9" s="98"/>
      <c r="F9" s="100"/>
    </row>
    <row r="10" spans="1:9" ht="18" customHeight="1">
      <c r="A10" s="101" t="s">
        <v>7</v>
      </c>
      <c r="B10" s="101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102"/>
      <c r="B11" s="102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88"/>
      <c r="C13" s="90"/>
      <c r="D13" s="90">
        <f>SUM(D17:D19)</f>
        <v>2800000</v>
      </c>
      <c r="E13" s="90">
        <f>SUM(F13-D13)</f>
        <v>631000</v>
      </c>
      <c r="F13" s="90">
        <f>SUM(F17:F19)</f>
        <v>3431000</v>
      </c>
      <c r="H13" s="16"/>
    </row>
    <row r="14" spans="1:9" ht="16.5" hidden="1" customHeight="1">
      <c r="A14" s="17" t="s">
        <v>20</v>
      </c>
      <c r="B14" s="89"/>
      <c r="C14" s="91"/>
      <c r="D14" s="91"/>
      <c r="E14" s="92"/>
      <c r="F14" s="91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9" ht="18" customHeight="1" thickBot="1">
      <c r="A17" s="21" t="s">
        <v>22</v>
      </c>
      <c r="B17" s="22" t="s">
        <v>23</v>
      </c>
      <c r="C17" s="23">
        <f>C23</f>
        <v>10351000</v>
      </c>
      <c r="D17" s="23">
        <f>CONT_EXECUTIE_IAN_2018!F17+CONT_EXECUTIE_Feb_2018!E17+CONT_EXECUTIE_Mar_2018!E17+CONT_EXECUTIE_Apr_2018!E17</f>
        <v>1894000</v>
      </c>
      <c r="E17" s="23">
        <f>SUM(F17-D17)</f>
        <v>385000</v>
      </c>
      <c r="F17" s="23">
        <v>2279000</v>
      </c>
    </row>
    <row r="18" spans="1:9" ht="16.5" thickBot="1">
      <c r="A18" s="24" t="s">
        <v>24</v>
      </c>
      <c r="B18" s="25" t="s">
        <v>25</v>
      </c>
      <c r="C18" s="67">
        <f>C42+C67</f>
        <v>4151000</v>
      </c>
      <c r="D18" s="26">
        <f>CONT_EXECUTIE_IAN_2018!F18+CONT_EXECUTIE_Feb_2018!E18+CONT_EXECUTIE_Mar_2018!E18+CONT_EXECUTIE_Apr_2018!E18</f>
        <v>906000</v>
      </c>
      <c r="E18" s="27">
        <f>SUM(F18-D18)</f>
        <v>246000</v>
      </c>
      <c r="F18" s="26">
        <f>30000+1122000</f>
        <v>1152000</v>
      </c>
    </row>
    <row r="19" spans="1:9" ht="16.5" thickBot="1">
      <c r="A19" s="17"/>
      <c r="B19" s="25" t="s">
        <v>26</v>
      </c>
      <c r="C19" s="64">
        <f>C73</f>
        <v>0</v>
      </c>
      <c r="D19" s="28"/>
      <c r="E19" s="29">
        <f>SUM(F19-D19)</f>
        <v>0</v>
      </c>
      <c r="F19" s="28"/>
    </row>
    <row r="20" spans="1:9" ht="18.75">
      <c r="A20" s="30" t="s">
        <v>27</v>
      </c>
      <c r="B20" s="93"/>
      <c r="C20" s="94">
        <f>SUM(C22+C73)</f>
        <v>14502000</v>
      </c>
      <c r="D20" s="94">
        <f>SUM(D22+D73+D69)</f>
        <v>2389423</v>
      </c>
      <c r="E20" s="94">
        <f>SUM(E22+E73)</f>
        <v>646186</v>
      </c>
      <c r="F20" s="94">
        <f>SUM(F22+F73)</f>
        <v>3043609</v>
      </c>
    </row>
    <row r="21" spans="1:9" ht="13.5" customHeight="1" thickBot="1">
      <c r="A21" s="17" t="s">
        <v>20</v>
      </c>
      <c r="B21" s="89"/>
      <c r="C21" s="91"/>
      <c r="D21" s="91"/>
      <c r="E21" s="91"/>
      <c r="F21" s="91"/>
    </row>
    <row r="22" spans="1:9" ht="19.5" thickBot="1">
      <c r="A22" s="31" t="s">
        <v>28</v>
      </c>
      <c r="B22" s="19" t="s">
        <v>29</v>
      </c>
      <c r="C22" s="20">
        <f>SUM(C23+C42+C67)</f>
        <v>14502000</v>
      </c>
      <c r="D22" s="20">
        <f>SUM(D23+D42+D67)</f>
        <v>2397423</v>
      </c>
      <c r="E22" s="20">
        <f>SUM(E23+E42+E67)</f>
        <v>646186</v>
      </c>
      <c r="F22" s="20">
        <f>SUM(F23+F42+F67)</f>
        <v>3043609</v>
      </c>
    </row>
    <row r="23" spans="1:9" ht="30.6" customHeight="1" thickBot="1">
      <c r="A23" s="31" t="s">
        <v>30</v>
      </c>
      <c r="B23" s="32" t="s">
        <v>31</v>
      </c>
      <c r="C23" s="33">
        <f>SUM(C24+C32+C35)</f>
        <v>10351000</v>
      </c>
      <c r="D23" s="33">
        <f>SUM(D24+D35+D32)</f>
        <v>1759337</v>
      </c>
      <c r="E23" s="33">
        <f t="shared" ref="E23:E29" si="0">SUM(F23-D23)</f>
        <v>486202</v>
      </c>
      <c r="F23" s="33">
        <f>SUM(F24+F35+F32)</f>
        <v>2245539</v>
      </c>
      <c r="I23" s="66">
        <f>F23-F32</f>
        <v>2245539</v>
      </c>
    </row>
    <row r="24" spans="1:9" ht="20.25" customHeight="1" thickBot="1">
      <c r="A24" s="31" t="s">
        <v>32</v>
      </c>
      <c r="B24" s="19" t="s">
        <v>33</v>
      </c>
      <c r="C24" s="33">
        <f>SUM(C25:C31)</f>
        <v>8696000</v>
      </c>
      <c r="D24" s="33">
        <f>SUM(D25:D31)</f>
        <v>1629966</v>
      </c>
      <c r="E24" s="33">
        <f>SUM(F24-D24)</f>
        <v>461423</v>
      </c>
      <c r="F24" s="33">
        <f>SUM(F25:F31)</f>
        <v>2091389</v>
      </c>
    </row>
    <row r="25" spans="1:9" ht="16.5" customHeight="1" thickBot="1">
      <c r="A25" s="17" t="s">
        <v>34</v>
      </c>
      <c r="B25" s="34" t="s">
        <v>35</v>
      </c>
      <c r="C25" s="35">
        <v>8500000</v>
      </c>
      <c r="D25" s="35">
        <v>1584551</v>
      </c>
      <c r="E25" s="35">
        <f t="shared" si="0"/>
        <v>448792</v>
      </c>
      <c r="F25" s="35">
        <v>2033343</v>
      </c>
    </row>
    <row r="26" spans="1:9" ht="19.5" customHeight="1" thickBot="1">
      <c r="A26" s="17" t="s">
        <v>36</v>
      </c>
      <c r="B26" s="34" t="s">
        <v>37</v>
      </c>
      <c r="C26" s="35">
        <v>10000</v>
      </c>
      <c r="D26" s="35">
        <v>2692</v>
      </c>
      <c r="E26" s="35">
        <f t="shared" si="0"/>
        <v>778</v>
      </c>
      <c r="F26" s="35">
        <v>3470</v>
      </c>
    </row>
    <row r="27" spans="1:9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9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9" ht="32.25" thickBot="1">
      <c r="A29" s="36" t="s">
        <v>42</v>
      </c>
      <c r="B29" s="37" t="s">
        <v>43</v>
      </c>
      <c r="C29" s="38">
        <v>80000</v>
      </c>
      <c r="D29" s="38">
        <v>15421</v>
      </c>
      <c r="E29" s="38">
        <f t="shared" si="0"/>
        <v>6617</v>
      </c>
      <c r="F29" s="38">
        <v>22038</v>
      </c>
    </row>
    <row r="30" spans="1:9" ht="16.5" thickBot="1">
      <c r="A30" s="17" t="s">
        <v>44</v>
      </c>
      <c r="B30" s="34" t="s">
        <v>45</v>
      </c>
      <c r="C30" s="35">
        <v>50000</v>
      </c>
      <c r="D30" s="35">
        <v>6754</v>
      </c>
      <c r="E30" s="39">
        <f>SUM(F30-D30)</f>
        <v>0</v>
      </c>
      <c r="F30" s="35">
        <v>6754</v>
      </c>
    </row>
    <row r="31" spans="1:9" ht="16.5" thickBot="1">
      <c r="A31" s="17" t="s">
        <v>46</v>
      </c>
      <c r="B31" s="34" t="s">
        <v>47</v>
      </c>
      <c r="C31" s="35">
        <v>56000</v>
      </c>
      <c r="D31" s="35">
        <v>20548</v>
      </c>
      <c r="E31" s="40">
        <f>SUM(F31-D31)</f>
        <v>5236</v>
      </c>
      <c r="F31" s="35">
        <v>25784</v>
      </c>
    </row>
    <row r="32" spans="1:9" ht="16.5" thickBot="1">
      <c r="A32" s="41" t="s">
        <v>48</v>
      </c>
      <c r="B32" s="42">
        <v>10.02</v>
      </c>
      <c r="C32" s="43">
        <f>SUM(C33:C34)</f>
        <v>341000</v>
      </c>
      <c r="D32" s="43">
        <f>SUM(D33:D34)</f>
        <v>0</v>
      </c>
      <c r="E32" s="65">
        <f>SUM(E33:E34)</f>
        <v>0</v>
      </c>
      <c r="F32" s="43">
        <f>SUM(F33:F34)</f>
        <v>0</v>
      </c>
      <c r="G32" s="43">
        <f>SUM(G33:G34)</f>
        <v>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17" t="s">
        <v>136</v>
      </c>
      <c r="B34" s="34" t="s">
        <v>137</v>
      </c>
      <c r="C34" s="46">
        <v>331000</v>
      </c>
      <c r="D34" s="35">
        <v>0</v>
      </c>
      <c r="E34" s="47">
        <f>SUM(F34-D34)</f>
        <v>0</v>
      </c>
      <c r="F34" s="35">
        <v>0</v>
      </c>
    </row>
    <row r="35" spans="1:6" ht="16.5" thickBot="1">
      <c r="A35" s="31" t="s">
        <v>51</v>
      </c>
      <c r="B35" s="19" t="s">
        <v>52</v>
      </c>
      <c r="C35" s="33">
        <f>SUM(C36:C41)</f>
        <v>1314000</v>
      </c>
      <c r="D35" s="33">
        <f>SUM(D36:D41)</f>
        <v>129371</v>
      </c>
      <c r="E35" s="33">
        <f>SUM(E36:E41)</f>
        <v>24779</v>
      </c>
      <c r="F35" s="33">
        <f>SUM(F36:F41)</f>
        <v>154150</v>
      </c>
    </row>
    <row r="36" spans="1:6" ht="16.5" thickBot="1">
      <c r="A36" s="17" t="s">
        <v>53</v>
      </c>
      <c r="B36" s="34" t="s">
        <v>54</v>
      </c>
      <c r="C36" s="46">
        <v>54000</v>
      </c>
      <c r="D36" s="35">
        <v>51019</v>
      </c>
      <c r="E36" s="35">
        <f t="shared" ref="E36:E41" si="1">SUM(F36-D36)</f>
        <v>0</v>
      </c>
      <c r="F36" s="35">
        <v>51019</v>
      </c>
    </row>
    <row r="37" spans="1:6" ht="16.5" thickBot="1">
      <c r="A37" s="17" t="s">
        <v>55</v>
      </c>
      <c r="B37" s="34" t="s">
        <v>56</v>
      </c>
      <c r="C37" s="46">
        <v>2000</v>
      </c>
      <c r="D37" s="35">
        <v>1563</v>
      </c>
      <c r="E37" s="35">
        <f t="shared" si="1"/>
        <v>0</v>
      </c>
      <c r="F37" s="35">
        <v>1563</v>
      </c>
    </row>
    <row r="38" spans="1:6" ht="18.75" customHeight="1" thickBot="1">
      <c r="A38" s="17" t="s">
        <v>57</v>
      </c>
      <c r="B38" s="34" t="s">
        <v>58</v>
      </c>
      <c r="C38" s="46">
        <v>18000</v>
      </c>
      <c r="D38" s="35">
        <v>16653</v>
      </c>
      <c r="E38" s="35">
        <f t="shared" si="1"/>
        <v>0</v>
      </c>
      <c r="F38" s="35">
        <v>16653</v>
      </c>
    </row>
    <row r="39" spans="1:6" ht="30" customHeight="1" thickBot="1">
      <c r="A39" s="36" t="s">
        <v>59</v>
      </c>
      <c r="B39" s="48" t="s">
        <v>60</v>
      </c>
      <c r="C39" s="38">
        <v>1000</v>
      </c>
      <c r="D39" s="38">
        <v>518</v>
      </c>
      <c r="E39" s="38">
        <f t="shared" si="1"/>
        <v>0</v>
      </c>
      <c r="F39" s="38">
        <v>518</v>
      </c>
    </row>
    <row r="40" spans="1:6" ht="15" customHeight="1" thickBot="1">
      <c r="A40" s="17" t="s">
        <v>61</v>
      </c>
      <c r="B40" s="34" t="s">
        <v>62</v>
      </c>
      <c r="C40" s="46">
        <v>8000</v>
      </c>
      <c r="D40" s="35">
        <v>7215</v>
      </c>
      <c r="E40" s="35">
        <f t="shared" si="1"/>
        <v>0</v>
      </c>
      <c r="F40" s="35">
        <v>7215</v>
      </c>
    </row>
    <row r="41" spans="1:6" ht="15" customHeight="1" thickBot="1">
      <c r="A41" s="17" t="s">
        <v>142</v>
      </c>
      <c r="B41" s="34" t="s">
        <v>143</v>
      </c>
      <c r="C41" s="46">
        <v>1231000</v>
      </c>
      <c r="D41" s="35">
        <v>52403</v>
      </c>
      <c r="E41" s="35">
        <f t="shared" si="1"/>
        <v>24779</v>
      </c>
      <c r="F41" s="35">
        <v>77182</v>
      </c>
    </row>
    <row r="42" spans="1:6" ht="16.5" thickBot="1">
      <c r="A42" s="31" t="s">
        <v>63</v>
      </c>
      <c r="B42" s="19" t="s">
        <v>64</v>
      </c>
      <c r="C42" s="33">
        <f>SUM(C43+C53+C54+C56+C59+C60+C61+C62+C63+C64)</f>
        <v>4091000</v>
      </c>
      <c r="D42" s="33">
        <f>SUM(D43+D53+D54+D56+D59+D60+D61+D62+D63+D64)</f>
        <v>621784</v>
      </c>
      <c r="E42" s="33">
        <f>SUM(E43+E53+E54+E56+E59+E60+E61+E62+E63+E64)</f>
        <v>154094</v>
      </c>
      <c r="F42" s="33">
        <f>SUM(F43+F53+F54+F56+F59+F60+F61+F62+F63+F64)</f>
        <v>775878</v>
      </c>
    </row>
    <row r="43" spans="1:6" ht="16.5" thickBot="1">
      <c r="A43" s="31" t="s">
        <v>65</v>
      </c>
      <c r="B43" s="19" t="s">
        <v>66</v>
      </c>
      <c r="C43" s="33">
        <f>SUM(C44:C52)</f>
        <v>2071000</v>
      </c>
      <c r="D43" s="33">
        <f>SUM(D44:D52)</f>
        <v>574774</v>
      </c>
      <c r="E43" s="33">
        <f>SUM(E44:E52)</f>
        <v>99159</v>
      </c>
      <c r="F43" s="33">
        <f>SUM(F44:F52)</f>
        <v>673933</v>
      </c>
    </row>
    <row r="44" spans="1:6" ht="16.5" thickBot="1">
      <c r="A44" s="17" t="s">
        <v>67</v>
      </c>
      <c r="B44" s="34" t="s">
        <v>68</v>
      </c>
      <c r="C44" s="46">
        <v>10000</v>
      </c>
      <c r="D44" s="35">
        <v>0</v>
      </c>
      <c r="E44" s="35">
        <f t="shared" ref="E44:E75" si="2">SUM(F44-D44)</f>
        <v>2492</v>
      </c>
      <c r="F44" s="35">
        <v>2492</v>
      </c>
    </row>
    <row r="45" spans="1:6" ht="16.5" thickBot="1">
      <c r="A45" s="17" t="s">
        <v>69</v>
      </c>
      <c r="B45" s="34" t="s">
        <v>70</v>
      </c>
      <c r="C45" s="46">
        <v>18000</v>
      </c>
      <c r="D45" s="35">
        <v>0</v>
      </c>
      <c r="E45" s="35">
        <f t="shared" si="2"/>
        <v>0</v>
      </c>
      <c r="F45" s="35">
        <v>0</v>
      </c>
    </row>
    <row r="46" spans="1:6" ht="16.5" thickBot="1">
      <c r="A46" s="17" t="s">
        <v>71</v>
      </c>
      <c r="B46" s="34" t="s">
        <v>72</v>
      </c>
      <c r="C46" s="46">
        <v>670000</v>
      </c>
      <c r="D46" s="35">
        <v>276459</v>
      </c>
      <c r="E46" s="35">
        <f t="shared" si="2"/>
        <v>28222</v>
      </c>
      <c r="F46" s="35">
        <v>304681</v>
      </c>
    </row>
    <row r="47" spans="1:6" ht="16.5" thickBot="1">
      <c r="A47" s="17" t="s">
        <v>73</v>
      </c>
      <c r="B47" s="34" t="s">
        <v>74</v>
      </c>
      <c r="C47" s="46">
        <v>35000</v>
      </c>
      <c r="D47" s="35">
        <v>5670</v>
      </c>
      <c r="E47" s="35">
        <f t="shared" si="2"/>
        <v>1562</v>
      </c>
      <c r="F47" s="35">
        <v>7232</v>
      </c>
    </row>
    <row r="48" spans="1:6" ht="16.5" thickBot="1">
      <c r="A48" s="17" t="s">
        <v>75</v>
      </c>
      <c r="B48" s="34" t="s">
        <v>76</v>
      </c>
      <c r="C48" s="46">
        <v>30000</v>
      </c>
      <c r="D48" s="35">
        <v>2007</v>
      </c>
      <c r="E48" s="35">
        <f>SUM(F48-D48)</f>
        <v>29</v>
      </c>
      <c r="F48" s="35">
        <v>2036</v>
      </c>
    </row>
    <row r="49" spans="1:6" ht="16.5" thickBot="1">
      <c r="A49" s="17" t="s">
        <v>77</v>
      </c>
      <c r="B49" s="34" t="s">
        <v>78</v>
      </c>
      <c r="C49" s="46"/>
      <c r="D49" s="35"/>
      <c r="E49" s="35"/>
      <c r="F49" s="35"/>
    </row>
    <row r="50" spans="1:6" ht="30.6" customHeight="1" thickBot="1">
      <c r="A50" s="36" t="s">
        <v>79</v>
      </c>
      <c r="B50" s="48" t="s">
        <v>80</v>
      </c>
      <c r="C50" s="38">
        <v>500000</v>
      </c>
      <c r="D50" s="49">
        <v>79022</v>
      </c>
      <c r="E50" s="38">
        <f t="shared" si="2"/>
        <v>68</v>
      </c>
      <c r="F50" s="49">
        <v>79090</v>
      </c>
    </row>
    <row r="51" spans="1:6" ht="18.75" customHeight="1" thickBot="1">
      <c r="A51" s="36" t="s">
        <v>81</v>
      </c>
      <c r="B51" s="37" t="s">
        <v>82</v>
      </c>
      <c r="C51" s="50">
        <v>218000</v>
      </c>
      <c r="D51" s="38">
        <v>57182</v>
      </c>
      <c r="E51" s="38">
        <f t="shared" si="2"/>
        <v>10990</v>
      </c>
      <c r="F51" s="38">
        <v>68172</v>
      </c>
    </row>
    <row r="52" spans="1:6" ht="15.75" customHeight="1" thickBot="1">
      <c r="A52" s="17" t="s">
        <v>83</v>
      </c>
      <c r="B52" s="34" t="s">
        <v>84</v>
      </c>
      <c r="C52" s="46">
        <v>590000</v>
      </c>
      <c r="D52" s="35">
        <v>154434</v>
      </c>
      <c r="E52" s="35">
        <f>SUM(F52-D52)</f>
        <v>55796</v>
      </c>
      <c r="F52" s="35">
        <f>199932+10298</f>
        <v>210230</v>
      </c>
    </row>
    <row r="53" spans="1:6" s="54" customFormat="1" ht="15.95" customHeight="1" thickBot="1">
      <c r="A53" s="51" t="s">
        <v>85</v>
      </c>
      <c r="B53" s="52" t="s">
        <v>86</v>
      </c>
      <c r="C53" s="53">
        <v>664000</v>
      </c>
      <c r="D53" s="53">
        <v>0</v>
      </c>
      <c r="E53" s="53">
        <f t="shared" si="2"/>
        <v>35588</v>
      </c>
      <c r="F53" s="53">
        <v>35588</v>
      </c>
    </row>
    <row r="54" spans="1:6" ht="16.5" thickBot="1">
      <c r="A54" s="51" t="s">
        <v>87</v>
      </c>
      <c r="B54" s="52" t="s">
        <v>88</v>
      </c>
      <c r="C54" s="53">
        <f>C55</f>
        <v>0</v>
      </c>
      <c r="D54" s="53">
        <f>SUM(D55)</f>
        <v>0</v>
      </c>
      <c r="E54" s="53">
        <f t="shared" si="2"/>
        <v>0</v>
      </c>
      <c r="F54" s="53">
        <f>SUM(F55)</f>
        <v>0</v>
      </c>
    </row>
    <row r="55" spans="1:6" ht="16.5" thickBot="1">
      <c r="A55" s="17" t="s">
        <v>89</v>
      </c>
      <c r="B55" s="34" t="s">
        <v>90</v>
      </c>
      <c r="C55" s="46">
        <v>0</v>
      </c>
      <c r="D55" s="46">
        <v>0</v>
      </c>
      <c r="E55" s="46">
        <f t="shared" si="2"/>
        <v>0</v>
      </c>
      <c r="F55" s="46">
        <v>0</v>
      </c>
    </row>
    <row r="56" spans="1:6" ht="18" customHeight="1" thickBot="1">
      <c r="A56" s="31" t="s">
        <v>91</v>
      </c>
      <c r="B56" s="19" t="s">
        <v>92</v>
      </c>
      <c r="C56" s="20">
        <f>SUM(C57+C58)</f>
        <v>41000</v>
      </c>
      <c r="D56" s="20">
        <f>SUM(D57:D58)</f>
        <v>11429</v>
      </c>
      <c r="E56" s="20">
        <f t="shared" si="2"/>
        <v>1404</v>
      </c>
      <c r="F56" s="20">
        <f>SUM(F57:F58)</f>
        <v>12833</v>
      </c>
    </row>
    <row r="57" spans="1:6" ht="18.75" customHeight="1" thickBot="1">
      <c r="A57" s="17" t="s">
        <v>93</v>
      </c>
      <c r="B57" s="34" t="s">
        <v>94</v>
      </c>
      <c r="C57" s="46">
        <v>21000</v>
      </c>
      <c r="D57" s="46">
        <v>630</v>
      </c>
      <c r="E57" s="46">
        <f t="shared" si="2"/>
        <v>1644</v>
      </c>
      <c r="F57" s="46">
        <v>2274</v>
      </c>
    </row>
    <row r="58" spans="1:6" ht="16.5" thickBot="1">
      <c r="A58" s="17" t="s">
        <v>95</v>
      </c>
      <c r="B58" s="34" t="s">
        <v>96</v>
      </c>
      <c r="C58" s="46">
        <v>20000</v>
      </c>
      <c r="D58" s="46">
        <v>10799</v>
      </c>
      <c r="E58" s="46">
        <f>SUM(F58-D58)</f>
        <v>-240</v>
      </c>
      <c r="F58" s="46">
        <v>10559</v>
      </c>
    </row>
    <row r="59" spans="1:6" ht="16.5" thickBot="1">
      <c r="A59" s="31" t="s">
        <v>97</v>
      </c>
      <c r="B59" s="19" t="s">
        <v>98</v>
      </c>
      <c r="C59" s="20">
        <v>533000</v>
      </c>
      <c r="D59" s="20">
        <v>9842</v>
      </c>
      <c r="E59" s="20">
        <f>SUM(F59-D59)</f>
        <v>0</v>
      </c>
      <c r="F59" s="20">
        <v>9842</v>
      </c>
    </row>
    <row r="60" spans="1:6" ht="16.5" thickBot="1">
      <c r="A60" s="31" t="s">
        <v>99</v>
      </c>
      <c r="B60" s="19" t="s">
        <v>100</v>
      </c>
      <c r="C60" s="20"/>
      <c r="D60" s="33">
        <v>0</v>
      </c>
      <c r="E60" s="20">
        <f>SUM(F60-D60)</f>
        <v>0</v>
      </c>
      <c r="F60" s="33">
        <v>0</v>
      </c>
    </row>
    <row r="61" spans="1:6" ht="16.5" thickBot="1">
      <c r="A61" s="31" t="s">
        <v>101</v>
      </c>
      <c r="B61" s="19" t="s">
        <v>102</v>
      </c>
      <c r="C61" s="20">
        <v>115000</v>
      </c>
      <c r="D61" s="33">
        <v>0</v>
      </c>
      <c r="E61" s="20">
        <f t="shared" si="2"/>
        <v>800</v>
      </c>
      <c r="F61" s="33">
        <v>800</v>
      </c>
    </row>
    <row r="62" spans="1:6" ht="16.5" thickBot="1">
      <c r="A62" s="31" t="s">
        <v>103</v>
      </c>
      <c r="B62" s="19" t="s">
        <v>104</v>
      </c>
      <c r="C62" s="20">
        <v>158000</v>
      </c>
      <c r="D62" s="33">
        <v>9472</v>
      </c>
      <c r="E62" s="20">
        <f t="shared" si="2"/>
        <v>6439</v>
      </c>
      <c r="F62" s="33">
        <v>15911</v>
      </c>
    </row>
    <row r="63" spans="1:6" ht="32.25" thickBot="1">
      <c r="A63" s="31" t="s">
        <v>105</v>
      </c>
      <c r="B63" s="19">
        <v>20.25</v>
      </c>
      <c r="C63" s="20">
        <v>10000</v>
      </c>
      <c r="D63" s="33"/>
      <c r="E63" s="20"/>
      <c r="F63" s="33"/>
    </row>
    <row r="64" spans="1:6" ht="16.5" thickBot="1">
      <c r="A64" s="31" t="s">
        <v>106</v>
      </c>
      <c r="B64" s="19" t="s">
        <v>107</v>
      </c>
      <c r="C64" s="20">
        <f>SUM(C65+C66)</f>
        <v>499000</v>
      </c>
      <c r="D64" s="20">
        <f>SUM(D65:D66)</f>
        <v>16267</v>
      </c>
      <c r="E64" s="20">
        <f t="shared" si="2"/>
        <v>10704</v>
      </c>
      <c r="F64" s="20">
        <f>SUM(F65:F66)</f>
        <v>26971</v>
      </c>
    </row>
    <row r="65" spans="1:6" ht="16.5" thickBot="1">
      <c r="A65" s="17" t="s">
        <v>108</v>
      </c>
      <c r="B65" s="34" t="s">
        <v>109</v>
      </c>
      <c r="C65" s="46">
        <v>5000</v>
      </c>
      <c r="D65" s="46">
        <v>513</v>
      </c>
      <c r="E65" s="46">
        <f>SUM(F65-D65)</f>
        <v>254</v>
      </c>
      <c r="F65" s="46">
        <v>767</v>
      </c>
    </row>
    <row r="66" spans="1:6" ht="16.5" thickBot="1">
      <c r="A66" s="17" t="s">
        <v>110</v>
      </c>
      <c r="B66" s="34" t="s">
        <v>111</v>
      </c>
      <c r="C66" s="46">
        <v>494000</v>
      </c>
      <c r="D66" s="46">
        <v>15754</v>
      </c>
      <c r="E66" s="46">
        <f t="shared" si="2"/>
        <v>10450</v>
      </c>
      <c r="F66" s="46">
        <f>11228+315+5056+5764+3741+100</f>
        <v>26204</v>
      </c>
    </row>
    <row r="67" spans="1:6" s="1" customFormat="1" ht="16.5" thickBot="1">
      <c r="A67" s="31" t="s">
        <v>144</v>
      </c>
      <c r="B67" s="19">
        <v>59</v>
      </c>
      <c r="C67" s="20">
        <f>C68</f>
        <v>60000</v>
      </c>
      <c r="D67" s="20">
        <f>D68</f>
        <v>16302</v>
      </c>
      <c r="E67" s="20">
        <f>E68</f>
        <v>5890</v>
      </c>
      <c r="F67" s="20">
        <f>F68</f>
        <v>22192</v>
      </c>
    </row>
    <row r="68" spans="1:6" ht="32.25" thickBot="1">
      <c r="A68" s="17" t="s">
        <v>145</v>
      </c>
      <c r="B68" s="34" t="s">
        <v>146</v>
      </c>
      <c r="C68" s="46">
        <v>60000</v>
      </c>
      <c r="D68" s="46">
        <v>16302</v>
      </c>
      <c r="E68" s="46">
        <f t="shared" si="2"/>
        <v>5890</v>
      </c>
      <c r="F68" s="46">
        <v>22192</v>
      </c>
    </row>
    <row r="69" spans="1:6" s="1" customFormat="1" ht="63.75" thickBot="1">
      <c r="A69" s="41" t="s">
        <v>149</v>
      </c>
      <c r="B69" s="42">
        <v>84</v>
      </c>
      <c r="C69" s="20"/>
      <c r="D69" s="20">
        <f>D70</f>
        <v>-8000</v>
      </c>
      <c r="E69" s="20">
        <f t="shared" ref="E69:F71" si="3">E70</f>
        <v>-700</v>
      </c>
      <c r="F69" s="20">
        <f t="shared" si="3"/>
        <v>-8700</v>
      </c>
    </row>
    <row r="70" spans="1:6" s="1" customFormat="1" ht="79.5" thickBot="1">
      <c r="A70" s="31" t="s">
        <v>150</v>
      </c>
      <c r="B70" s="19">
        <v>85</v>
      </c>
      <c r="C70" s="20"/>
      <c r="D70" s="20">
        <f>D71</f>
        <v>-8000</v>
      </c>
      <c r="E70" s="20">
        <f t="shared" si="3"/>
        <v>-700</v>
      </c>
      <c r="F70" s="20">
        <f t="shared" si="3"/>
        <v>-8700</v>
      </c>
    </row>
    <row r="71" spans="1:6" s="1" customFormat="1" ht="48" thickBot="1">
      <c r="A71" s="31" t="s">
        <v>151</v>
      </c>
      <c r="B71" s="19">
        <v>85.01</v>
      </c>
      <c r="C71" s="20"/>
      <c r="D71" s="20">
        <f>D72</f>
        <v>-8000</v>
      </c>
      <c r="E71" s="20">
        <f t="shared" si="3"/>
        <v>-700</v>
      </c>
      <c r="F71" s="20">
        <f t="shared" si="3"/>
        <v>-8700</v>
      </c>
    </row>
    <row r="72" spans="1:6" ht="63.75" thickBot="1">
      <c r="A72" s="17" t="s">
        <v>152</v>
      </c>
      <c r="B72" s="34" t="s">
        <v>153</v>
      </c>
      <c r="C72" s="46"/>
      <c r="D72" s="46">
        <v>-8000</v>
      </c>
      <c r="E72" s="46">
        <f t="shared" si="2"/>
        <v>-700</v>
      </c>
      <c r="F72" s="46">
        <v>-8700</v>
      </c>
    </row>
    <row r="73" spans="1:6" ht="16.5" thickBot="1">
      <c r="A73" s="31" t="s">
        <v>112</v>
      </c>
      <c r="B73" s="19" t="s">
        <v>113</v>
      </c>
      <c r="C73" s="20">
        <f>C74</f>
        <v>0</v>
      </c>
      <c r="D73" s="20">
        <f>SUM(D74)</f>
        <v>0</v>
      </c>
      <c r="E73" s="20">
        <f t="shared" si="2"/>
        <v>0</v>
      </c>
      <c r="F73" s="20">
        <f>SUM(F74)</f>
        <v>0</v>
      </c>
    </row>
    <row r="74" spans="1:6" ht="16.5" thickBot="1">
      <c r="A74" s="31" t="s">
        <v>114</v>
      </c>
      <c r="B74" s="19" t="s">
        <v>115</v>
      </c>
      <c r="C74" s="20">
        <f>C75</f>
        <v>0</v>
      </c>
      <c r="D74" s="20">
        <f>SUM(D75)</f>
        <v>0</v>
      </c>
      <c r="E74" s="20">
        <f t="shared" si="2"/>
        <v>0</v>
      </c>
      <c r="F74" s="20">
        <f>SUM(F75)</f>
        <v>0</v>
      </c>
    </row>
    <row r="75" spans="1:6" ht="16.5" thickBot="1">
      <c r="A75" s="31" t="s">
        <v>116</v>
      </c>
      <c r="B75" s="19" t="s">
        <v>117</v>
      </c>
      <c r="C75" s="20">
        <f>SUM(C76:C81)</f>
        <v>0</v>
      </c>
      <c r="D75" s="20">
        <f>SUM(D76:D81)</f>
        <v>0</v>
      </c>
      <c r="E75" s="20">
        <f t="shared" si="2"/>
        <v>0</v>
      </c>
      <c r="F75" s="20">
        <f>SUM(F76:F81)</f>
        <v>0</v>
      </c>
    </row>
    <row r="76" spans="1:6" ht="16.5" thickBot="1">
      <c r="A76" s="17" t="s">
        <v>118</v>
      </c>
      <c r="B76" s="34" t="s">
        <v>119</v>
      </c>
      <c r="C76" s="46">
        <v>0</v>
      </c>
      <c r="D76" s="46"/>
      <c r="E76" s="46">
        <f>SUM(F76-D76)</f>
        <v>0</v>
      </c>
      <c r="F76" s="46"/>
    </row>
    <row r="77" spans="1:6" ht="31.5" customHeight="1" thickBot="1">
      <c r="A77" s="17" t="s">
        <v>120</v>
      </c>
      <c r="B77" s="55" t="s">
        <v>121</v>
      </c>
      <c r="C77" s="35">
        <v>0</v>
      </c>
      <c r="D77" s="35"/>
      <c r="E77" s="35">
        <f>SUM(F77-D77)</f>
        <v>0</v>
      </c>
      <c r="F77" s="35">
        <v>0</v>
      </c>
    </row>
    <row r="78" spans="1:6" ht="15.75">
      <c r="A78" s="24" t="s">
        <v>122</v>
      </c>
      <c r="B78" s="84" t="s">
        <v>123</v>
      </c>
      <c r="C78" s="40">
        <v>0</v>
      </c>
      <c r="D78" s="86"/>
      <c r="E78" s="56"/>
      <c r="F78" s="86"/>
    </row>
    <row r="79" spans="1:6" ht="14.1" customHeight="1" thickBot="1">
      <c r="A79" s="17" t="s">
        <v>124</v>
      </c>
      <c r="B79" s="85"/>
      <c r="C79" s="57"/>
      <c r="D79" s="87"/>
      <c r="E79" s="58"/>
      <c r="F79" s="87"/>
    </row>
    <row r="80" spans="1:6" ht="21" customHeight="1" thickBot="1">
      <c r="A80" s="17" t="s">
        <v>125</v>
      </c>
      <c r="B80" s="34" t="s">
        <v>126</v>
      </c>
      <c r="C80" s="46">
        <v>0</v>
      </c>
      <c r="D80" s="46">
        <v>0</v>
      </c>
      <c r="E80" s="46">
        <f>SUM(F80-D80)</f>
        <v>0</v>
      </c>
      <c r="F80" s="46">
        <v>0</v>
      </c>
    </row>
    <row r="81" spans="1:7" ht="32.25" thickBot="1">
      <c r="A81" s="17" t="s">
        <v>127</v>
      </c>
      <c r="B81" s="34">
        <v>71.03</v>
      </c>
      <c r="C81" s="46">
        <v>0</v>
      </c>
      <c r="D81" s="46"/>
      <c r="E81" s="46"/>
      <c r="F81" s="46"/>
    </row>
    <row r="82" spans="1:7" ht="16.5" thickBot="1">
      <c r="A82" s="17"/>
      <c r="B82" s="55"/>
      <c r="C82" s="55"/>
      <c r="D82" s="35"/>
      <c r="E82" s="35"/>
      <c r="F82" s="35"/>
    </row>
    <row r="83" spans="1:7" ht="16.5" thickBot="1">
      <c r="A83" s="31" t="s">
        <v>128</v>
      </c>
      <c r="B83" s="34"/>
      <c r="C83" s="20"/>
      <c r="D83" s="20">
        <f>SUM(D13-D20)</f>
        <v>410577</v>
      </c>
      <c r="E83" s="20">
        <f>SUM(E13-E20)</f>
        <v>-15186</v>
      </c>
      <c r="F83" s="20">
        <f>SUM(F13-F20)</f>
        <v>387391</v>
      </c>
      <c r="G83" s="59"/>
    </row>
    <row r="84" spans="1:7" ht="16.5" thickBot="1">
      <c r="A84" s="17" t="s">
        <v>20</v>
      </c>
      <c r="B84" s="34"/>
      <c r="C84" s="34"/>
      <c r="D84" s="46"/>
      <c r="E84" s="46"/>
      <c r="F84" s="46"/>
    </row>
    <row r="85" spans="1:7" ht="16.5" thickBot="1">
      <c r="A85" s="17" t="s">
        <v>129</v>
      </c>
      <c r="B85" s="34"/>
      <c r="C85" s="34"/>
      <c r="D85" s="46">
        <f>SUM(D17-D23)</f>
        <v>134663</v>
      </c>
      <c r="E85" s="46">
        <f>SUM(E17-E23)</f>
        <v>-101202</v>
      </c>
      <c r="F85" s="46">
        <f>SUM(F17-F23)</f>
        <v>33461</v>
      </c>
    </row>
    <row r="86" spans="1:7" ht="16.5" thickBot="1">
      <c r="A86" s="17" t="s">
        <v>130</v>
      </c>
      <c r="B86" s="34"/>
      <c r="C86" s="34"/>
      <c r="D86" s="46">
        <f>SUM(D18-D42)</f>
        <v>284216</v>
      </c>
      <c r="E86" s="46">
        <f>SUM(E18-E42)</f>
        <v>91906</v>
      </c>
      <c r="F86" s="46">
        <f>SUM(F18-F42)</f>
        <v>376122</v>
      </c>
    </row>
    <row r="87" spans="1:7" ht="16.5" thickBot="1">
      <c r="A87" s="17" t="s">
        <v>131</v>
      </c>
      <c r="B87" s="34"/>
      <c r="C87" s="34"/>
      <c r="D87" s="20"/>
      <c r="E87" s="20"/>
      <c r="F87" s="46"/>
    </row>
    <row r="88" spans="1:7" ht="16.5" thickBot="1">
      <c r="A88" s="17" t="s">
        <v>132</v>
      </c>
      <c r="B88" s="34"/>
      <c r="C88" s="34"/>
      <c r="D88" s="46">
        <f>SUM(D19-D73)</f>
        <v>0</v>
      </c>
      <c r="E88" s="46">
        <f>SUM(F88-D88)</f>
        <v>0</v>
      </c>
      <c r="F88" s="46">
        <f>SUM(F19-F73)</f>
        <v>0</v>
      </c>
    </row>
    <row r="89" spans="1:7" ht="15.75">
      <c r="A89" s="60"/>
    </row>
    <row r="92" spans="1:7">
      <c r="A92" s="61" t="s">
        <v>140</v>
      </c>
      <c r="E92" s="61" t="s">
        <v>134</v>
      </c>
    </row>
    <row r="94" spans="1:7">
      <c r="A94" s="1" t="s">
        <v>139</v>
      </c>
      <c r="E94" s="62" t="s">
        <v>135</v>
      </c>
    </row>
  </sheetData>
  <mergeCells count="20">
    <mergeCell ref="B78:B79"/>
    <mergeCell ref="D78:D79"/>
    <mergeCell ref="F78:F79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</mergeCells>
  <pageMargins left="0.75" right="0.75" top="1" bottom="1" header="0.5" footer="0.5"/>
  <pageSetup paperSize="9" scale="78" orientation="portrait" r:id="rId1"/>
  <headerFooter alignWithMargins="0"/>
  <rowBreaks count="1" manualBreakCount="1">
    <brk id="5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94"/>
  <sheetViews>
    <sheetView topLeftCell="A54" zoomScaleNormal="100" workbookViewId="0">
      <selection activeCell="I64" sqref="I64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  <col min="9" max="9" width="17.140625" bestFit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155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95"/>
      <c r="B8" s="95"/>
      <c r="C8" s="8"/>
      <c r="D8" s="95"/>
      <c r="E8" s="97"/>
      <c r="F8" s="99" t="s">
        <v>6</v>
      </c>
    </row>
    <row r="9" spans="1:9" ht="21" customHeight="1" thickBot="1">
      <c r="A9" s="96"/>
      <c r="B9" s="96"/>
      <c r="C9" s="9"/>
      <c r="D9" s="96"/>
      <c r="E9" s="98"/>
      <c r="F9" s="100"/>
    </row>
    <row r="10" spans="1:9" ht="18" customHeight="1">
      <c r="A10" s="101" t="s">
        <v>7</v>
      </c>
      <c r="B10" s="101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102"/>
      <c r="B11" s="102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88"/>
      <c r="C13" s="90"/>
      <c r="D13" s="90">
        <f>SUM(D17:D19)</f>
        <v>3431000</v>
      </c>
      <c r="E13" s="90">
        <f>SUM(F13-D13)</f>
        <v>649000</v>
      </c>
      <c r="F13" s="90">
        <f>SUM(F17:F19)</f>
        <v>4080000</v>
      </c>
      <c r="H13" s="16"/>
    </row>
    <row r="14" spans="1:9" ht="16.5" hidden="1" customHeight="1">
      <c r="A14" s="17" t="s">
        <v>20</v>
      </c>
      <c r="B14" s="89"/>
      <c r="C14" s="91"/>
      <c r="D14" s="91"/>
      <c r="E14" s="92"/>
      <c r="F14" s="91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9" ht="18" customHeight="1" thickBot="1">
      <c r="A17" s="21" t="s">
        <v>22</v>
      </c>
      <c r="B17" s="22" t="s">
        <v>23</v>
      </c>
      <c r="C17" s="23">
        <f>C23</f>
        <v>10351000</v>
      </c>
      <c r="D17" s="23">
        <f>CONT_EXECUTIE_IAN_2018!F17+CONT_EXECUTIE_Feb_2018!E17+CONT_EXECUTIE_Mar_2018!E17+CONT_EXECUTIE_Apr_2018!E17+CONT_EXECUTIE_Mai_2018!E17</f>
        <v>2279000</v>
      </c>
      <c r="E17" s="23">
        <f>SUM(F17-D17)</f>
        <v>500000</v>
      </c>
      <c r="F17" s="23">
        <v>2779000</v>
      </c>
    </row>
    <row r="18" spans="1:9" ht="16.5" thickBot="1">
      <c r="A18" s="24" t="s">
        <v>24</v>
      </c>
      <c r="B18" s="25" t="s">
        <v>25</v>
      </c>
      <c r="C18" s="67">
        <f>C42+C67</f>
        <v>4151000</v>
      </c>
      <c r="D18" s="26">
        <f>CONT_EXECUTIE_IAN_2018!F18+CONT_EXECUTIE_Feb_2018!E18+CONT_EXECUTIE_Mar_2018!E18+CONT_EXECUTIE_Apr_2018!E18+CONT_EXECUTIE_Mai_2018!E18</f>
        <v>1152000</v>
      </c>
      <c r="E18" s="27">
        <f>SUM(F18-D18)</f>
        <v>149000</v>
      </c>
      <c r="F18" s="26">
        <f>30000+1271000</f>
        <v>1301000</v>
      </c>
    </row>
    <row r="19" spans="1:9" ht="16.5" thickBot="1">
      <c r="A19" s="17"/>
      <c r="B19" s="25" t="s">
        <v>26</v>
      </c>
      <c r="C19" s="64">
        <f>C73</f>
        <v>0</v>
      </c>
      <c r="D19" s="28"/>
      <c r="E19" s="29">
        <f>SUM(F19-D19)</f>
        <v>0</v>
      </c>
      <c r="F19" s="28"/>
    </row>
    <row r="20" spans="1:9" ht="18.75">
      <c r="A20" s="30" t="s">
        <v>27</v>
      </c>
      <c r="B20" s="93"/>
      <c r="C20" s="94">
        <f>SUM(C22+C73)</f>
        <v>14502000</v>
      </c>
      <c r="D20" s="94">
        <f>SUM(D22+D73+D69)</f>
        <v>3041909.18</v>
      </c>
      <c r="E20" s="94">
        <f>SUM(E22+E73)</f>
        <v>789298.82000000007</v>
      </c>
      <c r="F20" s="94">
        <f>SUM(F22+F73)</f>
        <v>3839908</v>
      </c>
    </row>
    <row r="21" spans="1:9" ht="13.5" customHeight="1" thickBot="1">
      <c r="A21" s="17" t="s">
        <v>20</v>
      </c>
      <c r="B21" s="89"/>
      <c r="C21" s="91"/>
      <c r="D21" s="91"/>
      <c r="E21" s="91"/>
      <c r="F21" s="91"/>
    </row>
    <row r="22" spans="1:9" ht="19.5" thickBot="1">
      <c r="A22" s="31" t="s">
        <v>28</v>
      </c>
      <c r="B22" s="19" t="s">
        <v>29</v>
      </c>
      <c r="C22" s="20">
        <f>SUM(C23+C42+C67)</f>
        <v>14502000</v>
      </c>
      <c r="D22" s="20">
        <f>SUM(D23+D42+D67)</f>
        <v>3050609.18</v>
      </c>
      <c r="E22" s="20">
        <f>SUM(E23+E42+E67)</f>
        <v>789298.82000000007</v>
      </c>
      <c r="F22" s="20">
        <f>SUM(F23+F42+F67)</f>
        <v>3839908</v>
      </c>
    </row>
    <row r="23" spans="1:9" ht="30.6" customHeight="1" thickBot="1">
      <c r="A23" s="31" t="s">
        <v>30</v>
      </c>
      <c r="B23" s="32" t="s">
        <v>31</v>
      </c>
      <c r="C23" s="33">
        <f>SUM(C24+C32+C35)</f>
        <v>10351000</v>
      </c>
      <c r="D23" s="33">
        <f>SUM(D24+D35+D32)</f>
        <v>2245539</v>
      </c>
      <c r="E23" s="33">
        <f t="shared" ref="E23:E29" si="0">SUM(F23-D23)</f>
        <v>528589</v>
      </c>
      <c r="F23" s="33">
        <f>SUM(F24+F35+F32)</f>
        <v>2774128</v>
      </c>
      <c r="I23" s="66">
        <f>F23-F32</f>
        <v>2774128</v>
      </c>
    </row>
    <row r="24" spans="1:9" ht="20.25" customHeight="1" thickBot="1">
      <c r="A24" s="31" t="s">
        <v>32</v>
      </c>
      <c r="B24" s="19" t="s">
        <v>33</v>
      </c>
      <c r="C24" s="33">
        <f>SUM(C25:C31)</f>
        <v>8696000</v>
      </c>
      <c r="D24" s="33">
        <f>SUM(D25:D31)</f>
        <v>2091389</v>
      </c>
      <c r="E24" s="33">
        <f>SUM(F24-D24)</f>
        <v>514021</v>
      </c>
      <c r="F24" s="33">
        <f>SUM(F25:F31)</f>
        <v>2605410</v>
      </c>
    </row>
    <row r="25" spans="1:9" ht="16.5" customHeight="1" thickBot="1">
      <c r="A25" s="17" t="s">
        <v>34</v>
      </c>
      <c r="B25" s="34" t="s">
        <v>35</v>
      </c>
      <c r="C25" s="35">
        <v>8500000</v>
      </c>
      <c r="D25" s="35">
        <f>2033343</f>
        <v>2033343</v>
      </c>
      <c r="E25" s="35">
        <f t="shared" si="0"/>
        <v>496426</v>
      </c>
      <c r="F25" s="35">
        <v>2529769</v>
      </c>
    </row>
    <row r="26" spans="1:9" ht="19.5" customHeight="1" thickBot="1">
      <c r="A26" s="17" t="s">
        <v>36</v>
      </c>
      <c r="B26" s="34" t="s">
        <v>37</v>
      </c>
      <c r="C26" s="35">
        <v>10000</v>
      </c>
      <c r="D26" s="35">
        <v>3470</v>
      </c>
      <c r="E26" s="35">
        <f t="shared" si="0"/>
        <v>727</v>
      </c>
      <c r="F26" s="35">
        <v>4197</v>
      </c>
    </row>
    <row r="27" spans="1:9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9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9" ht="32.25" thickBot="1">
      <c r="A29" s="36" t="s">
        <v>42</v>
      </c>
      <c r="B29" s="37" t="s">
        <v>43</v>
      </c>
      <c r="C29" s="38">
        <v>80000</v>
      </c>
      <c r="D29" s="38">
        <v>22038</v>
      </c>
      <c r="E29" s="38">
        <f t="shared" si="0"/>
        <v>13705</v>
      </c>
      <c r="F29" s="38">
        <v>35743</v>
      </c>
    </row>
    <row r="30" spans="1:9" ht="16.5" thickBot="1">
      <c r="A30" s="17" t="s">
        <v>44</v>
      </c>
      <c r="B30" s="34" t="s">
        <v>45</v>
      </c>
      <c r="C30" s="35">
        <v>50000</v>
      </c>
      <c r="D30" s="35">
        <v>6754</v>
      </c>
      <c r="E30" s="39">
        <f>SUM(F30-D30)</f>
        <v>1207</v>
      </c>
      <c r="F30" s="35">
        <v>7961</v>
      </c>
    </row>
    <row r="31" spans="1:9" ht="16.5" thickBot="1">
      <c r="A31" s="17" t="s">
        <v>46</v>
      </c>
      <c r="B31" s="34" t="s">
        <v>47</v>
      </c>
      <c r="C31" s="35">
        <v>56000</v>
      </c>
      <c r="D31" s="35">
        <v>25784</v>
      </c>
      <c r="E31" s="40">
        <f>SUM(F31-D31)</f>
        <v>1956</v>
      </c>
      <c r="F31" s="35">
        <v>27740</v>
      </c>
    </row>
    <row r="32" spans="1:9" ht="16.5" thickBot="1">
      <c r="A32" s="41" t="s">
        <v>48</v>
      </c>
      <c r="B32" s="42">
        <v>10.02</v>
      </c>
      <c r="C32" s="43">
        <f>SUM(C33:C34)</f>
        <v>341000</v>
      </c>
      <c r="D32" s="43">
        <f>SUM(D33:D34)</f>
        <v>0</v>
      </c>
      <c r="E32" s="65">
        <f>SUM(E33:E34)</f>
        <v>0</v>
      </c>
      <c r="F32" s="43">
        <f>SUM(F33:F34)</f>
        <v>0</v>
      </c>
      <c r="G32" s="43">
        <f>SUM(G33:G34)</f>
        <v>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17" t="s">
        <v>136</v>
      </c>
      <c r="B34" s="34" t="s">
        <v>137</v>
      </c>
      <c r="C34" s="46">
        <v>331000</v>
      </c>
      <c r="D34" s="35">
        <v>0</v>
      </c>
      <c r="E34" s="47">
        <f>SUM(F34-D34)</f>
        <v>0</v>
      </c>
      <c r="F34" s="35">
        <v>0</v>
      </c>
    </row>
    <row r="35" spans="1:6" ht="16.5" thickBot="1">
      <c r="A35" s="31" t="s">
        <v>51</v>
      </c>
      <c r="B35" s="19" t="s">
        <v>52</v>
      </c>
      <c r="C35" s="33">
        <f>SUM(C36:C41)</f>
        <v>1314000</v>
      </c>
      <c r="D35" s="33">
        <f>SUM(D36:D41)</f>
        <v>154150</v>
      </c>
      <c r="E35" s="33">
        <f>SUM(E36:E41)</f>
        <v>14568</v>
      </c>
      <c r="F35" s="33">
        <f>SUM(F36:F41)</f>
        <v>168718</v>
      </c>
    </row>
    <row r="36" spans="1:6" ht="16.5" thickBot="1">
      <c r="A36" s="17" t="s">
        <v>53</v>
      </c>
      <c r="B36" s="34" t="s">
        <v>54</v>
      </c>
      <c r="C36" s="46">
        <v>54000</v>
      </c>
      <c r="D36" s="35">
        <v>51019</v>
      </c>
      <c r="E36" s="35">
        <f t="shared" ref="E36:E41" si="1">SUM(F36-D36)</f>
        <v>0</v>
      </c>
      <c r="F36" s="35">
        <v>51019</v>
      </c>
    </row>
    <row r="37" spans="1:6" ht="16.5" thickBot="1">
      <c r="A37" s="17" t="s">
        <v>55</v>
      </c>
      <c r="B37" s="34" t="s">
        <v>56</v>
      </c>
      <c r="C37" s="46">
        <v>2000</v>
      </c>
      <c r="D37" s="35">
        <v>1563</v>
      </c>
      <c r="E37" s="35">
        <f t="shared" si="1"/>
        <v>0</v>
      </c>
      <c r="F37" s="35">
        <v>1563</v>
      </c>
    </row>
    <row r="38" spans="1:6" ht="18.75" customHeight="1" thickBot="1">
      <c r="A38" s="17" t="s">
        <v>57</v>
      </c>
      <c r="B38" s="34" t="s">
        <v>58</v>
      </c>
      <c r="C38" s="46">
        <v>18000</v>
      </c>
      <c r="D38" s="35">
        <v>16653</v>
      </c>
      <c r="E38" s="35">
        <f t="shared" si="1"/>
        <v>0</v>
      </c>
      <c r="F38" s="35">
        <v>16653</v>
      </c>
    </row>
    <row r="39" spans="1:6" ht="30" customHeight="1" thickBot="1">
      <c r="A39" s="36" t="s">
        <v>59</v>
      </c>
      <c r="B39" s="48" t="s">
        <v>60</v>
      </c>
      <c r="C39" s="38">
        <v>1000</v>
      </c>
      <c r="D39" s="38">
        <v>518</v>
      </c>
      <c r="E39" s="38">
        <f t="shared" si="1"/>
        <v>0</v>
      </c>
      <c r="F39" s="38">
        <v>518</v>
      </c>
    </row>
    <row r="40" spans="1:6" ht="15" customHeight="1" thickBot="1">
      <c r="A40" s="17" t="s">
        <v>61</v>
      </c>
      <c r="B40" s="34" t="s">
        <v>62</v>
      </c>
      <c r="C40" s="46">
        <v>8000</v>
      </c>
      <c r="D40" s="35">
        <v>7215</v>
      </c>
      <c r="E40" s="35">
        <f t="shared" si="1"/>
        <v>0</v>
      </c>
      <c r="F40" s="35">
        <v>7215</v>
      </c>
    </row>
    <row r="41" spans="1:6" ht="15" customHeight="1" thickBot="1">
      <c r="A41" s="17" t="s">
        <v>142</v>
      </c>
      <c r="B41" s="34" t="s">
        <v>143</v>
      </c>
      <c r="C41" s="46">
        <v>1231000</v>
      </c>
      <c r="D41" s="35">
        <f>77182</f>
        <v>77182</v>
      </c>
      <c r="E41" s="35">
        <f t="shared" si="1"/>
        <v>14568</v>
      </c>
      <c r="F41" s="35">
        <v>91750</v>
      </c>
    </row>
    <row r="42" spans="1:6" ht="16.5" thickBot="1">
      <c r="A42" s="31" t="s">
        <v>63</v>
      </c>
      <c r="B42" s="19" t="s">
        <v>64</v>
      </c>
      <c r="C42" s="33">
        <f>SUM(C43+C53+C54+C56+C59+C60+C61+C62+C63+C64)</f>
        <v>4091000</v>
      </c>
      <c r="D42" s="33">
        <f>SUM(D43+D53+D54+D56+D59+D60+D61+D62+D63+D64)</f>
        <v>782878.18</v>
      </c>
      <c r="E42" s="33">
        <f>SUM(E43+E53+E54+E56+E59+E60+E61+E62+E63+E64)</f>
        <v>254686.82</v>
      </c>
      <c r="F42" s="33">
        <f>SUM(F43+F53+F54+F56+F59+F60+F61+F62+F63+F64)</f>
        <v>1037565</v>
      </c>
    </row>
    <row r="43" spans="1:6" ht="16.5" thickBot="1">
      <c r="A43" s="31" t="s">
        <v>65</v>
      </c>
      <c r="B43" s="19" t="s">
        <v>66</v>
      </c>
      <c r="C43" s="33">
        <f>SUM(C44:C52)</f>
        <v>2071000</v>
      </c>
      <c r="D43" s="33">
        <f>SUM(D44:D52)</f>
        <v>673933</v>
      </c>
      <c r="E43" s="33">
        <f>SUM(E44:E52)</f>
        <v>106314</v>
      </c>
      <c r="F43" s="33">
        <f>SUM(F44:F52)</f>
        <v>780247</v>
      </c>
    </row>
    <row r="44" spans="1:6" ht="16.5" thickBot="1">
      <c r="A44" s="17" t="s">
        <v>67</v>
      </c>
      <c r="B44" s="34" t="s">
        <v>68</v>
      </c>
      <c r="C44" s="46">
        <v>10000</v>
      </c>
      <c r="D44" s="35">
        <v>2492</v>
      </c>
      <c r="E44" s="35">
        <f t="shared" ref="E44:E75" si="2">SUM(F44-D44)</f>
        <v>0</v>
      </c>
      <c r="F44" s="35">
        <v>2492</v>
      </c>
    </row>
    <row r="45" spans="1:6" ht="16.5" thickBot="1">
      <c r="A45" s="17" t="s">
        <v>69</v>
      </c>
      <c r="B45" s="34" t="s">
        <v>70</v>
      </c>
      <c r="C45" s="46">
        <v>18000</v>
      </c>
      <c r="D45" s="35">
        <v>0</v>
      </c>
      <c r="E45" s="35">
        <f t="shared" si="2"/>
        <v>3903</v>
      </c>
      <c r="F45" s="35">
        <v>3903</v>
      </c>
    </row>
    <row r="46" spans="1:6" ht="16.5" thickBot="1">
      <c r="A46" s="17" t="s">
        <v>71</v>
      </c>
      <c r="B46" s="34" t="s">
        <v>72</v>
      </c>
      <c r="C46" s="46">
        <v>670000</v>
      </c>
      <c r="D46" s="35">
        <v>304681</v>
      </c>
      <c r="E46" s="35">
        <f t="shared" si="2"/>
        <v>25029</v>
      </c>
      <c r="F46" s="35">
        <v>329710</v>
      </c>
    </row>
    <row r="47" spans="1:6" ht="16.5" thickBot="1">
      <c r="A47" s="17" t="s">
        <v>73</v>
      </c>
      <c r="B47" s="34" t="s">
        <v>74</v>
      </c>
      <c r="C47" s="46">
        <v>35000</v>
      </c>
      <c r="D47" s="35">
        <v>7232</v>
      </c>
      <c r="E47" s="35">
        <f t="shared" si="2"/>
        <v>1457</v>
      </c>
      <c r="F47" s="35">
        <v>8689</v>
      </c>
    </row>
    <row r="48" spans="1:6" ht="16.5" thickBot="1">
      <c r="A48" s="17" t="s">
        <v>75</v>
      </c>
      <c r="B48" s="34" t="s">
        <v>76</v>
      </c>
      <c r="C48" s="46">
        <v>30000</v>
      </c>
      <c r="D48" s="35">
        <v>2036</v>
      </c>
      <c r="E48" s="35">
        <f>SUM(F48-D48)</f>
        <v>675</v>
      </c>
      <c r="F48" s="35">
        <v>2711</v>
      </c>
    </row>
    <row r="49" spans="1:6" ht="16.5" thickBot="1">
      <c r="A49" s="17" t="s">
        <v>77</v>
      </c>
      <c r="B49" s="34" t="s">
        <v>78</v>
      </c>
      <c r="C49" s="46"/>
      <c r="D49" s="35"/>
      <c r="E49" s="35"/>
      <c r="F49" s="35"/>
    </row>
    <row r="50" spans="1:6" ht="30.6" customHeight="1" thickBot="1">
      <c r="A50" s="36" t="s">
        <v>79</v>
      </c>
      <c r="B50" s="48" t="s">
        <v>80</v>
      </c>
      <c r="C50" s="38">
        <v>500000</v>
      </c>
      <c r="D50" s="49">
        <v>79090</v>
      </c>
      <c r="E50" s="38">
        <f t="shared" si="2"/>
        <v>39280</v>
      </c>
      <c r="F50" s="49">
        <v>118370</v>
      </c>
    </row>
    <row r="51" spans="1:6" ht="18.75" customHeight="1" thickBot="1">
      <c r="A51" s="36" t="s">
        <v>81</v>
      </c>
      <c r="B51" s="37" t="s">
        <v>82</v>
      </c>
      <c r="C51" s="50">
        <v>218000</v>
      </c>
      <c r="D51" s="38">
        <v>68172</v>
      </c>
      <c r="E51" s="38">
        <f t="shared" si="2"/>
        <v>166</v>
      </c>
      <c r="F51" s="38">
        <v>68338</v>
      </c>
    </row>
    <row r="52" spans="1:6" ht="15.75" customHeight="1" thickBot="1">
      <c r="A52" s="17" t="s">
        <v>83</v>
      </c>
      <c r="B52" s="34" t="s">
        <v>84</v>
      </c>
      <c r="C52" s="46">
        <v>590000</v>
      </c>
      <c r="D52" s="35">
        <v>210230</v>
      </c>
      <c r="E52" s="35">
        <f>SUM(F52-D52)</f>
        <v>35804</v>
      </c>
      <c r="F52" s="35">
        <f>231973+14061</f>
        <v>246034</v>
      </c>
    </row>
    <row r="53" spans="1:6" s="54" customFormat="1" ht="15.95" customHeight="1" thickBot="1">
      <c r="A53" s="51" t="s">
        <v>85</v>
      </c>
      <c r="B53" s="52" t="s">
        <v>86</v>
      </c>
      <c r="C53" s="53">
        <v>664000</v>
      </c>
      <c r="D53" s="53">
        <v>35588</v>
      </c>
      <c r="E53" s="53">
        <f t="shared" si="2"/>
        <v>1857</v>
      </c>
      <c r="F53" s="53">
        <v>37445</v>
      </c>
    </row>
    <row r="54" spans="1:6" ht="16.5" thickBot="1">
      <c r="A54" s="51" t="s">
        <v>87</v>
      </c>
      <c r="B54" s="52" t="s">
        <v>88</v>
      </c>
      <c r="C54" s="53">
        <f>C55</f>
        <v>0</v>
      </c>
      <c r="D54" s="53">
        <f>SUM(D55)</f>
        <v>0</v>
      </c>
      <c r="E54" s="53">
        <f t="shared" si="2"/>
        <v>0</v>
      </c>
      <c r="F54" s="53">
        <f>SUM(F55)</f>
        <v>0</v>
      </c>
    </row>
    <row r="55" spans="1:6" ht="16.5" thickBot="1">
      <c r="A55" s="17" t="s">
        <v>89</v>
      </c>
      <c r="B55" s="34" t="s">
        <v>90</v>
      </c>
      <c r="C55" s="46">
        <v>0</v>
      </c>
      <c r="D55" s="46">
        <v>0</v>
      </c>
      <c r="E55" s="46">
        <f t="shared" si="2"/>
        <v>0</v>
      </c>
      <c r="F55" s="46">
        <v>0</v>
      </c>
    </row>
    <row r="56" spans="1:6" ht="18" customHeight="1" thickBot="1">
      <c r="A56" s="31" t="s">
        <v>91</v>
      </c>
      <c r="B56" s="19" t="s">
        <v>92</v>
      </c>
      <c r="C56" s="20">
        <f>SUM(C57+C58)</f>
        <v>41000</v>
      </c>
      <c r="D56" s="20">
        <f>SUM(D57:D58)</f>
        <v>12833</v>
      </c>
      <c r="E56" s="20">
        <f t="shared" si="2"/>
        <v>3713</v>
      </c>
      <c r="F56" s="20">
        <f>SUM(F57:F58)</f>
        <v>16546</v>
      </c>
    </row>
    <row r="57" spans="1:6" ht="18.75" customHeight="1" thickBot="1">
      <c r="A57" s="17" t="s">
        <v>93</v>
      </c>
      <c r="B57" s="34" t="s">
        <v>94</v>
      </c>
      <c r="C57" s="46">
        <v>21000</v>
      </c>
      <c r="D57" s="46">
        <v>2274</v>
      </c>
      <c r="E57" s="46">
        <f t="shared" si="2"/>
        <v>140</v>
      </c>
      <c r="F57" s="46">
        <v>2414</v>
      </c>
    </row>
    <row r="58" spans="1:6" ht="16.5" thickBot="1">
      <c r="A58" s="17" t="s">
        <v>95</v>
      </c>
      <c r="B58" s="34" t="s">
        <v>96</v>
      </c>
      <c r="C58" s="46">
        <v>20000</v>
      </c>
      <c r="D58" s="46">
        <v>10559</v>
      </c>
      <c r="E58" s="46">
        <f>SUM(F58-D58)</f>
        <v>3573</v>
      </c>
      <c r="F58" s="46">
        <v>14132</v>
      </c>
    </row>
    <row r="59" spans="1:6" ht="16.5" thickBot="1">
      <c r="A59" s="31" t="s">
        <v>97</v>
      </c>
      <c r="B59" s="19" t="s">
        <v>98</v>
      </c>
      <c r="C59" s="20">
        <v>533000</v>
      </c>
      <c r="D59" s="20">
        <v>9842</v>
      </c>
      <c r="E59" s="20">
        <f>SUM(F59-D59)</f>
        <v>4376</v>
      </c>
      <c r="F59" s="20">
        <v>14218</v>
      </c>
    </row>
    <row r="60" spans="1:6" ht="16.5" thickBot="1">
      <c r="A60" s="31" t="s">
        <v>99</v>
      </c>
      <c r="B60" s="19" t="s">
        <v>100</v>
      </c>
      <c r="C60" s="20"/>
      <c r="D60" s="33">
        <v>0</v>
      </c>
      <c r="E60" s="20">
        <f>SUM(F60-D60)</f>
        <v>0</v>
      </c>
      <c r="F60" s="33">
        <v>0</v>
      </c>
    </row>
    <row r="61" spans="1:6" ht="16.5" thickBot="1">
      <c r="A61" s="31" t="s">
        <v>101</v>
      </c>
      <c r="B61" s="19" t="s">
        <v>102</v>
      </c>
      <c r="C61" s="20">
        <v>115000</v>
      </c>
      <c r="D61" s="33">
        <v>800</v>
      </c>
      <c r="E61" s="20">
        <f t="shared" si="2"/>
        <v>0</v>
      </c>
      <c r="F61" s="33">
        <v>800</v>
      </c>
    </row>
    <row r="62" spans="1:6" ht="16.5" thickBot="1">
      <c r="A62" s="31" t="s">
        <v>103</v>
      </c>
      <c r="B62" s="19" t="s">
        <v>104</v>
      </c>
      <c r="C62" s="20">
        <v>158000</v>
      </c>
      <c r="D62" s="33">
        <v>15911</v>
      </c>
      <c r="E62" s="20">
        <f t="shared" si="2"/>
        <v>4054</v>
      </c>
      <c r="F62" s="33">
        <v>19965</v>
      </c>
    </row>
    <row r="63" spans="1:6" ht="32.25" thickBot="1">
      <c r="A63" s="31" t="s">
        <v>105</v>
      </c>
      <c r="B63" s="19">
        <v>20.25</v>
      </c>
      <c r="C63" s="20">
        <v>10000</v>
      </c>
      <c r="D63" s="33"/>
      <c r="E63" s="20"/>
      <c r="F63" s="33"/>
    </row>
    <row r="64" spans="1:6" ht="16.5" thickBot="1">
      <c r="A64" s="31" t="s">
        <v>106</v>
      </c>
      <c r="B64" s="19" t="s">
        <v>107</v>
      </c>
      <c r="C64" s="20">
        <f>SUM(C65+C66)</f>
        <v>499000</v>
      </c>
      <c r="D64" s="20">
        <f>SUM(D65:D66)</f>
        <v>33971.18</v>
      </c>
      <c r="E64" s="20">
        <f t="shared" si="2"/>
        <v>134372.82</v>
      </c>
      <c r="F64" s="20">
        <f>SUM(F65:F66)</f>
        <v>168344</v>
      </c>
    </row>
    <row r="65" spans="1:9" ht="16.5" thickBot="1">
      <c r="A65" s="17" t="s">
        <v>108</v>
      </c>
      <c r="B65" s="34" t="s">
        <v>109</v>
      </c>
      <c r="C65" s="46">
        <v>5000</v>
      </c>
      <c r="D65" s="46">
        <v>767</v>
      </c>
      <c r="E65" s="46">
        <f>SUM(F65-D65)</f>
        <v>164</v>
      </c>
      <c r="F65" s="46">
        <v>931</v>
      </c>
    </row>
    <row r="66" spans="1:9" ht="16.5" thickBot="1">
      <c r="A66" s="17" t="s">
        <v>110</v>
      </c>
      <c r="B66" s="34" t="s">
        <v>111</v>
      </c>
      <c r="C66" s="46">
        <v>494000</v>
      </c>
      <c r="D66" s="46">
        <f>26204+7000.18</f>
        <v>33204.18</v>
      </c>
      <c r="E66" s="46">
        <f t="shared" si="2"/>
        <v>134208.82</v>
      </c>
      <c r="F66" s="46">
        <f>27008+315+5056+131193+3741+100</f>
        <v>167413</v>
      </c>
      <c r="I66" s="68"/>
    </row>
    <row r="67" spans="1:9" s="1" customFormat="1" ht="16.5" thickBot="1">
      <c r="A67" s="31" t="s">
        <v>144</v>
      </c>
      <c r="B67" s="19">
        <v>59</v>
      </c>
      <c r="C67" s="20">
        <f>C68</f>
        <v>60000</v>
      </c>
      <c r="D67" s="20">
        <f>D68</f>
        <v>22192</v>
      </c>
      <c r="E67" s="20">
        <f>E68</f>
        <v>6023</v>
      </c>
      <c r="F67" s="20">
        <f>F68</f>
        <v>28215</v>
      </c>
    </row>
    <row r="68" spans="1:9" ht="32.25" thickBot="1">
      <c r="A68" s="17" t="s">
        <v>145</v>
      </c>
      <c r="B68" s="34" t="s">
        <v>146</v>
      </c>
      <c r="C68" s="46">
        <v>60000</v>
      </c>
      <c r="D68" s="46">
        <v>22192</v>
      </c>
      <c r="E68" s="46">
        <f t="shared" si="2"/>
        <v>6023</v>
      </c>
      <c r="F68" s="46">
        <v>28215</v>
      </c>
    </row>
    <row r="69" spans="1:9" s="1" customFormat="1" ht="63.75" thickBot="1">
      <c r="A69" s="41" t="s">
        <v>149</v>
      </c>
      <c r="B69" s="42">
        <v>84</v>
      </c>
      <c r="C69" s="20"/>
      <c r="D69" s="20">
        <f>D70</f>
        <v>-8700</v>
      </c>
      <c r="E69" s="20">
        <f t="shared" ref="E69:F71" si="3">E70</f>
        <v>0</v>
      </c>
      <c r="F69" s="20">
        <f t="shared" si="3"/>
        <v>-8700</v>
      </c>
    </row>
    <row r="70" spans="1:9" s="1" customFormat="1" ht="79.5" thickBot="1">
      <c r="A70" s="31" t="s">
        <v>150</v>
      </c>
      <c r="B70" s="19">
        <v>85</v>
      </c>
      <c r="C70" s="20"/>
      <c r="D70" s="20">
        <f>D71</f>
        <v>-8700</v>
      </c>
      <c r="E70" s="20">
        <f t="shared" si="3"/>
        <v>0</v>
      </c>
      <c r="F70" s="20">
        <f t="shared" si="3"/>
        <v>-8700</v>
      </c>
    </row>
    <row r="71" spans="1:9" s="1" customFormat="1" ht="48" thickBot="1">
      <c r="A71" s="31" t="s">
        <v>151</v>
      </c>
      <c r="B71" s="19">
        <v>85.01</v>
      </c>
      <c r="C71" s="20"/>
      <c r="D71" s="20">
        <f>D72</f>
        <v>-8700</v>
      </c>
      <c r="E71" s="20">
        <f t="shared" si="3"/>
        <v>0</v>
      </c>
      <c r="F71" s="20">
        <f t="shared" si="3"/>
        <v>-8700</v>
      </c>
    </row>
    <row r="72" spans="1:9" ht="63.75" thickBot="1">
      <c r="A72" s="17" t="s">
        <v>152</v>
      </c>
      <c r="B72" s="34" t="s">
        <v>153</v>
      </c>
      <c r="C72" s="46"/>
      <c r="D72" s="46">
        <v>-8700</v>
      </c>
      <c r="E72" s="46">
        <f t="shared" si="2"/>
        <v>0</v>
      </c>
      <c r="F72" s="46">
        <v>-8700</v>
      </c>
    </row>
    <row r="73" spans="1:9" ht="16.5" thickBot="1">
      <c r="A73" s="31" t="s">
        <v>112</v>
      </c>
      <c r="B73" s="19" t="s">
        <v>113</v>
      </c>
      <c r="C73" s="20">
        <f>C74</f>
        <v>0</v>
      </c>
      <c r="D73" s="20">
        <f>SUM(D74)</f>
        <v>0</v>
      </c>
      <c r="E73" s="20">
        <f t="shared" si="2"/>
        <v>0</v>
      </c>
      <c r="F73" s="20">
        <f>SUM(F74)</f>
        <v>0</v>
      </c>
    </row>
    <row r="74" spans="1:9" ht="16.5" thickBot="1">
      <c r="A74" s="31" t="s">
        <v>114</v>
      </c>
      <c r="B74" s="19" t="s">
        <v>115</v>
      </c>
      <c r="C74" s="20">
        <f>C75</f>
        <v>0</v>
      </c>
      <c r="D74" s="20">
        <f>SUM(D75)</f>
        <v>0</v>
      </c>
      <c r="E74" s="20">
        <f t="shared" si="2"/>
        <v>0</v>
      </c>
      <c r="F74" s="20">
        <f>SUM(F75)</f>
        <v>0</v>
      </c>
    </row>
    <row r="75" spans="1:9" ht="16.5" thickBot="1">
      <c r="A75" s="31" t="s">
        <v>116</v>
      </c>
      <c r="B75" s="19" t="s">
        <v>117</v>
      </c>
      <c r="C75" s="20">
        <f>SUM(C76:C81)</f>
        <v>0</v>
      </c>
      <c r="D75" s="20">
        <f>SUM(D76:D81)</f>
        <v>0</v>
      </c>
      <c r="E75" s="20">
        <f t="shared" si="2"/>
        <v>0</v>
      </c>
      <c r="F75" s="20">
        <f>SUM(F76:F81)</f>
        <v>0</v>
      </c>
    </row>
    <row r="76" spans="1:9" ht="16.5" thickBot="1">
      <c r="A76" s="17" t="s">
        <v>118</v>
      </c>
      <c r="B76" s="34" t="s">
        <v>119</v>
      </c>
      <c r="C76" s="46">
        <v>0</v>
      </c>
      <c r="D76" s="46"/>
      <c r="E76" s="46">
        <f>SUM(F76-D76)</f>
        <v>0</v>
      </c>
      <c r="F76" s="46"/>
    </row>
    <row r="77" spans="1:9" ht="31.5" customHeight="1" thickBot="1">
      <c r="A77" s="17" t="s">
        <v>120</v>
      </c>
      <c r="B77" s="55" t="s">
        <v>121</v>
      </c>
      <c r="C77" s="35">
        <v>0</v>
      </c>
      <c r="D77" s="35"/>
      <c r="E77" s="35">
        <f>SUM(F77-D77)</f>
        <v>0</v>
      </c>
      <c r="F77" s="35">
        <v>0</v>
      </c>
    </row>
    <row r="78" spans="1:9" ht="15.75">
      <c r="A78" s="24" t="s">
        <v>122</v>
      </c>
      <c r="B78" s="84" t="s">
        <v>123</v>
      </c>
      <c r="C78" s="40">
        <v>0</v>
      </c>
      <c r="D78" s="86"/>
      <c r="E78" s="56"/>
      <c r="F78" s="86"/>
    </row>
    <row r="79" spans="1:9" ht="14.1" customHeight="1" thickBot="1">
      <c r="A79" s="17" t="s">
        <v>124</v>
      </c>
      <c r="B79" s="85"/>
      <c r="C79" s="57"/>
      <c r="D79" s="87"/>
      <c r="E79" s="58"/>
      <c r="F79" s="87"/>
    </row>
    <row r="80" spans="1:9" ht="21" customHeight="1" thickBot="1">
      <c r="A80" s="17" t="s">
        <v>125</v>
      </c>
      <c r="B80" s="34" t="s">
        <v>126</v>
      </c>
      <c r="C80" s="46">
        <v>0</v>
      </c>
      <c r="D80" s="46">
        <v>0</v>
      </c>
      <c r="E80" s="46">
        <f>SUM(F80-D80)</f>
        <v>0</v>
      </c>
      <c r="F80" s="46">
        <v>0</v>
      </c>
    </row>
    <row r="81" spans="1:7" ht="32.25" thickBot="1">
      <c r="A81" s="17" t="s">
        <v>127</v>
      </c>
      <c r="B81" s="34">
        <v>71.03</v>
      </c>
      <c r="C81" s="46">
        <v>0</v>
      </c>
      <c r="D81" s="46"/>
      <c r="E81" s="46"/>
      <c r="F81" s="46"/>
    </row>
    <row r="82" spans="1:7" ht="16.5" thickBot="1">
      <c r="A82" s="17"/>
      <c r="B82" s="55"/>
      <c r="C82" s="55"/>
      <c r="D82" s="35"/>
      <c r="E82" s="35"/>
      <c r="F82" s="35"/>
    </row>
    <row r="83" spans="1:7" ht="16.5" thickBot="1">
      <c r="A83" s="31" t="s">
        <v>128</v>
      </c>
      <c r="B83" s="34"/>
      <c r="C83" s="20"/>
      <c r="D83" s="20">
        <f>SUM(D13-D20)</f>
        <v>389090.81999999983</v>
      </c>
      <c r="E83" s="20">
        <f>SUM(E13-E20)</f>
        <v>-140298.82000000007</v>
      </c>
      <c r="F83" s="20">
        <f>SUM(F13-F20)</f>
        <v>240092</v>
      </c>
      <c r="G83" s="59"/>
    </row>
    <row r="84" spans="1:7" ht="16.5" thickBot="1">
      <c r="A84" s="17" t="s">
        <v>20</v>
      </c>
      <c r="B84" s="34"/>
      <c r="C84" s="34"/>
      <c r="D84" s="46"/>
      <c r="E84" s="46"/>
      <c r="F84" s="46"/>
    </row>
    <row r="85" spans="1:7" ht="16.5" thickBot="1">
      <c r="A85" s="17" t="s">
        <v>129</v>
      </c>
      <c r="B85" s="34"/>
      <c r="C85" s="34"/>
      <c r="D85" s="46">
        <f>SUM(D17-D23)</f>
        <v>33461</v>
      </c>
      <c r="E85" s="46">
        <f>SUM(E17-E23)</f>
        <v>-28589</v>
      </c>
      <c r="F85" s="46">
        <f>SUM(F17-F23)</f>
        <v>4872</v>
      </c>
    </row>
    <row r="86" spans="1:7" ht="16.5" thickBot="1">
      <c r="A86" s="17" t="s">
        <v>130</v>
      </c>
      <c r="B86" s="34"/>
      <c r="C86" s="34"/>
      <c r="D86" s="46">
        <f>SUM(D18-D42)</f>
        <v>369121.81999999995</v>
      </c>
      <c r="E86" s="46">
        <f>SUM(E18-E42)</f>
        <v>-105686.82</v>
      </c>
      <c r="F86" s="46">
        <f>SUM(F18-F42)</f>
        <v>263435</v>
      </c>
    </row>
    <row r="87" spans="1:7" ht="16.5" thickBot="1">
      <c r="A87" s="17" t="s">
        <v>131</v>
      </c>
      <c r="B87" s="34"/>
      <c r="C87" s="34"/>
      <c r="D87" s="20"/>
      <c r="E87" s="20"/>
      <c r="F87" s="46"/>
    </row>
    <row r="88" spans="1:7" ht="16.5" thickBot="1">
      <c r="A88" s="17" t="s">
        <v>132</v>
      </c>
      <c r="B88" s="34"/>
      <c r="C88" s="34"/>
      <c r="D88" s="46">
        <f>SUM(D19-D73)</f>
        <v>0</v>
      </c>
      <c r="E88" s="46">
        <f>SUM(F88-D88)</f>
        <v>0</v>
      </c>
      <c r="F88" s="46">
        <f>SUM(F19-F73)</f>
        <v>0</v>
      </c>
    </row>
    <row r="89" spans="1:7" ht="15.75">
      <c r="A89" s="60"/>
    </row>
    <row r="92" spans="1:7">
      <c r="A92" s="61" t="s">
        <v>140</v>
      </c>
      <c r="E92" s="61" t="s">
        <v>134</v>
      </c>
    </row>
    <row r="94" spans="1:7">
      <c r="A94" s="1" t="s">
        <v>139</v>
      </c>
      <c r="E94" s="62" t="s">
        <v>135</v>
      </c>
    </row>
  </sheetData>
  <mergeCells count="20"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  <mergeCell ref="B78:B79"/>
    <mergeCell ref="D78:D79"/>
    <mergeCell ref="F78:F79"/>
    <mergeCell ref="B13:B14"/>
    <mergeCell ref="C13:C14"/>
    <mergeCell ref="D13:D14"/>
    <mergeCell ref="E13:E14"/>
    <mergeCell ref="F13:F14"/>
    <mergeCell ref="B20:B21"/>
    <mergeCell ref="C20:C21"/>
  </mergeCells>
  <pageMargins left="0.75" right="0.75" top="1" bottom="1" header="0.5" footer="0.5"/>
  <pageSetup paperSize="9" scale="78" orientation="portrait" r:id="rId1"/>
  <headerFooter alignWithMargins="0"/>
  <rowBreaks count="1" manualBreakCount="1">
    <brk id="5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94"/>
  <sheetViews>
    <sheetView topLeftCell="A57" zoomScaleNormal="100" workbookViewId="0">
      <selection activeCell="F66" sqref="F66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  <col min="9" max="9" width="17.140625" bestFit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156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95"/>
      <c r="B8" s="95"/>
      <c r="C8" s="8"/>
      <c r="D8" s="95"/>
      <c r="E8" s="97"/>
      <c r="F8" s="99" t="s">
        <v>6</v>
      </c>
    </row>
    <row r="9" spans="1:9" ht="21" customHeight="1" thickBot="1">
      <c r="A9" s="96"/>
      <c r="B9" s="96"/>
      <c r="C9" s="9"/>
      <c r="D9" s="96"/>
      <c r="E9" s="98"/>
      <c r="F9" s="100"/>
    </row>
    <row r="10" spans="1:9" ht="18" customHeight="1">
      <c r="A10" s="101" t="s">
        <v>7</v>
      </c>
      <c r="B10" s="101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102"/>
      <c r="B11" s="102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88"/>
      <c r="C13" s="90"/>
      <c r="D13" s="90">
        <f>SUM(D17:D19)</f>
        <v>4080000</v>
      </c>
      <c r="E13" s="90">
        <f>SUM(F13-D13)</f>
        <v>841000</v>
      </c>
      <c r="F13" s="90">
        <f>SUM(F17:F19)</f>
        <v>4921000</v>
      </c>
      <c r="H13" s="16"/>
    </row>
    <row r="14" spans="1:9" ht="16.5" hidden="1" customHeight="1">
      <c r="A14" s="17" t="s">
        <v>20</v>
      </c>
      <c r="B14" s="89"/>
      <c r="C14" s="91"/>
      <c r="D14" s="91"/>
      <c r="E14" s="92"/>
      <c r="F14" s="91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9" ht="18" customHeight="1" thickBot="1">
      <c r="A17" s="21" t="s">
        <v>22</v>
      </c>
      <c r="B17" s="22" t="s">
        <v>23</v>
      </c>
      <c r="C17" s="23">
        <f>C23</f>
        <v>10351000</v>
      </c>
      <c r="D17" s="23">
        <f>CONT_EXECUTIE_IAN_2018!F17+CONT_EXECUTIE_Feb_2018!E17+CONT_EXECUTIE_Mar_2018!E17+CONT_EXECUTIE_Apr_2018!E17+CONT_EXECUTIE_Mai_2018!E17+CONT_EXECUTIE_Iunie_2018!E17</f>
        <v>2779000</v>
      </c>
      <c r="E17" s="23">
        <f>SUM(F17-D17)</f>
        <v>586000</v>
      </c>
      <c r="F17" s="23">
        <v>3365000</v>
      </c>
    </row>
    <row r="18" spans="1:9" ht="16.5" thickBot="1">
      <c r="A18" s="24" t="s">
        <v>24</v>
      </c>
      <c r="B18" s="25" t="s">
        <v>25</v>
      </c>
      <c r="C18" s="67">
        <f>C42+C67</f>
        <v>4151000</v>
      </c>
      <c r="D18" s="26">
        <f>CONT_EXECUTIE_IAN_2018!F18+CONT_EXECUTIE_Feb_2018!E18+CONT_EXECUTIE_Mar_2018!E18+CONT_EXECUTIE_Apr_2018!E18+CONT_EXECUTIE_Mai_2018!E18+CONT_EXECUTIE_Iunie_2018!E18</f>
        <v>1301000</v>
      </c>
      <c r="E18" s="27">
        <f>SUM(F18-D18)</f>
        <v>255000</v>
      </c>
      <c r="F18" s="26">
        <v>1556000</v>
      </c>
    </row>
    <row r="19" spans="1:9" ht="16.5" thickBot="1">
      <c r="A19" s="17"/>
      <c r="B19" s="25" t="s">
        <v>26</v>
      </c>
      <c r="C19" s="64">
        <f>C73</f>
        <v>0</v>
      </c>
      <c r="D19" s="28"/>
      <c r="E19" s="29">
        <f>SUM(F19-D19)</f>
        <v>0</v>
      </c>
      <c r="F19" s="28"/>
    </row>
    <row r="20" spans="1:9" ht="18.75">
      <c r="A20" s="30" t="s">
        <v>27</v>
      </c>
      <c r="B20" s="93"/>
      <c r="C20" s="94">
        <f>SUM(C22+C73)</f>
        <v>14502000</v>
      </c>
      <c r="D20" s="94">
        <f>SUM(D22+D73+D69)</f>
        <v>3831208</v>
      </c>
      <c r="E20" s="94">
        <f>SUM(E22+E73)</f>
        <v>701699</v>
      </c>
      <c r="F20" s="94">
        <f>SUM(F22+F73)</f>
        <v>4541607</v>
      </c>
    </row>
    <row r="21" spans="1:9" ht="13.5" customHeight="1" thickBot="1">
      <c r="A21" s="17" t="s">
        <v>20</v>
      </c>
      <c r="B21" s="89"/>
      <c r="C21" s="91"/>
      <c r="D21" s="91"/>
      <c r="E21" s="91"/>
      <c r="F21" s="91"/>
    </row>
    <row r="22" spans="1:9" ht="19.5" thickBot="1">
      <c r="A22" s="31" t="s">
        <v>28</v>
      </c>
      <c r="B22" s="19" t="s">
        <v>29</v>
      </c>
      <c r="C22" s="20">
        <f>SUM(C23+C42+C67)</f>
        <v>14502000</v>
      </c>
      <c r="D22" s="20">
        <f>SUM(D23+D42+D67)</f>
        <v>3839908</v>
      </c>
      <c r="E22" s="20">
        <f>SUM(E23+E42+E67)</f>
        <v>701699</v>
      </c>
      <c r="F22" s="20">
        <f>SUM(F23+F42+F67)</f>
        <v>4541607</v>
      </c>
    </row>
    <row r="23" spans="1:9" ht="30.6" customHeight="1" thickBot="1">
      <c r="A23" s="31" t="s">
        <v>30</v>
      </c>
      <c r="B23" s="32" t="s">
        <v>31</v>
      </c>
      <c r="C23" s="33">
        <f>SUM(C24+C32+C35)</f>
        <v>10351000</v>
      </c>
      <c r="D23" s="33">
        <f>SUM(D24+D35+D32)</f>
        <v>2774128</v>
      </c>
      <c r="E23" s="33">
        <f t="shared" ref="E23:E29" si="0">SUM(F23-D23)</f>
        <v>537442</v>
      </c>
      <c r="F23" s="33">
        <f>SUM(F24+F35+F32)</f>
        <v>3311570</v>
      </c>
      <c r="I23" s="66">
        <f>F23-F32</f>
        <v>3311570</v>
      </c>
    </row>
    <row r="24" spans="1:9" ht="20.25" customHeight="1" thickBot="1">
      <c r="A24" s="31" t="s">
        <v>32</v>
      </c>
      <c r="B24" s="19" t="s">
        <v>33</v>
      </c>
      <c r="C24" s="33">
        <f>SUM(C25:C31)</f>
        <v>8696000</v>
      </c>
      <c r="D24" s="33">
        <f>SUM(D25:D31)</f>
        <v>2605410</v>
      </c>
      <c r="E24" s="33">
        <f>SUM(F24-D24)</f>
        <v>516886</v>
      </c>
      <c r="F24" s="33">
        <f>SUM(F25:F31)</f>
        <v>3122296</v>
      </c>
    </row>
    <row r="25" spans="1:9" ht="16.5" customHeight="1" thickBot="1">
      <c r="A25" s="17" t="s">
        <v>34</v>
      </c>
      <c r="B25" s="34" t="s">
        <v>35</v>
      </c>
      <c r="C25" s="35">
        <v>8500000</v>
      </c>
      <c r="D25" s="35">
        <v>2529769</v>
      </c>
      <c r="E25" s="35">
        <f t="shared" si="0"/>
        <v>499342</v>
      </c>
      <c r="F25" s="35">
        <v>3029111</v>
      </c>
    </row>
    <row r="26" spans="1:9" ht="19.5" customHeight="1" thickBot="1">
      <c r="A26" s="17" t="s">
        <v>36</v>
      </c>
      <c r="B26" s="34" t="s">
        <v>37</v>
      </c>
      <c r="C26" s="35">
        <v>10000</v>
      </c>
      <c r="D26" s="35">
        <v>4197</v>
      </c>
      <c r="E26" s="35">
        <f t="shared" si="0"/>
        <v>739</v>
      </c>
      <c r="F26" s="35">
        <v>4936</v>
      </c>
    </row>
    <row r="27" spans="1:9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9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9" ht="32.25" thickBot="1">
      <c r="A29" s="36" t="s">
        <v>42</v>
      </c>
      <c r="B29" s="37" t="s">
        <v>43</v>
      </c>
      <c r="C29" s="38">
        <v>80000</v>
      </c>
      <c r="D29" s="38">
        <v>35743</v>
      </c>
      <c r="E29" s="38">
        <f t="shared" si="0"/>
        <v>11492</v>
      </c>
      <c r="F29" s="38">
        <v>47235</v>
      </c>
    </row>
    <row r="30" spans="1:9" ht="16.5" thickBot="1">
      <c r="A30" s="17" t="s">
        <v>44</v>
      </c>
      <c r="B30" s="34" t="s">
        <v>45</v>
      </c>
      <c r="C30" s="35">
        <v>50000</v>
      </c>
      <c r="D30" s="35">
        <v>7961</v>
      </c>
      <c r="E30" s="39">
        <f>SUM(F30-D30)</f>
        <v>2282</v>
      </c>
      <c r="F30" s="35">
        <v>10243</v>
      </c>
    </row>
    <row r="31" spans="1:9" ht="16.5" thickBot="1">
      <c r="A31" s="17" t="s">
        <v>46</v>
      </c>
      <c r="B31" s="34" t="s">
        <v>47</v>
      </c>
      <c r="C31" s="35">
        <v>56000</v>
      </c>
      <c r="D31" s="35">
        <v>27740</v>
      </c>
      <c r="E31" s="40">
        <f>SUM(F31-D31)</f>
        <v>3031</v>
      </c>
      <c r="F31" s="35">
        <v>30771</v>
      </c>
    </row>
    <row r="32" spans="1:9" ht="16.5" thickBot="1">
      <c r="A32" s="41" t="s">
        <v>48</v>
      </c>
      <c r="B32" s="42">
        <v>10.02</v>
      </c>
      <c r="C32" s="43">
        <f>SUM(C33:C34)</f>
        <v>341000</v>
      </c>
      <c r="D32" s="43">
        <f>SUM(D33:D34)</f>
        <v>0</v>
      </c>
      <c r="E32" s="65">
        <f>SUM(E33:E34)</f>
        <v>0</v>
      </c>
      <c r="F32" s="43">
        <f>SUM(F33:F34)</f>
        <v>0</v>
      </c>
      <c r="G32" s="43">
        <f>SUM(G33:G34)</f>
        <v>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17" t="s">
        <v>136</v>
      </c>
      <c r="B34" s="34" t="s">
        <v>137</v>
      </c>
      <c r="C34" s="46">
        <v>331000</v>
      </c>
      <c r="D34" s="35">
        <v>0</v>
      </c>
      <c r="E34" s="47">
        <f>SUM(F34-D34)</f>
        <v>0</v>
      </c>
      <c r="F34" s="35">
        <v>0</v>
      </c>
    </row>
    <row r="35" spans="1:6" ht="16.5" thickBot="1">
      <c r="A35" s="31" t="s">
        <v>51</v>
      </c>
      <c r="B35" s="19" t="s">
        <v>52</v>
      </c>
      <c r="C35" s="33">
        <f>SUM(C36:C41)</f>
        <v>1314000</v>
      </c>
      <c r="D35" s="33">
        <f>SUM(D36:D41)</f>
        <v>168718</v>
      </c>
      <c r="E35" s="33">
        <f>SUM(E36:E41)</f>
        <v>20556</v>
      </c>
      <c r="F35" s="33">
        <f>SUM(F36:F41)</f>
        <v>189274</v>
      </c>
    </row>
    <row r="36" spans="1:6" ht="16.5" thickBot="1">
      <c r="A36" s="17" t="s">
        <v>53</v>
      </c>
      <c r="B36" s="34" t="s">
        <v>54</v>
      </c>
      <c r="C36" s="46">
        <v>54000</v>
      </c>
      <c r="D36" s="35">
        <v>51019</v>
      </c>
      <c r="E36" s="35">
        <f t="shared" ref="E36:E41" si="1">SUM(F36-D36)</f>
        <v>0</v>
      </c>
      <c r="F36" s="35">
        <v>51019</v>
      </c>
    </row>
    <row r="37" spans="1:6" ht="16.5" thickBot="1">
      <c r="A37" s="17" t="s">
        <v>55</v>
      </c>
      <c r="B37" s="34" t="s">
        <v>56</v>
      </c>
      <c r="C37" s="46">
        <v>2000</v>
      </c>
      <c r="D37" s="35">
        <v>1563</v>
      </c>
      <c r="E37" s="35">
        <f t="shared" si="1"/>
        <v>0</v>
      </c>
      <c r="F37" s="35">
        <v>1563</v>
      </c>
    </row>
    <row r="38" spans="1:6" ht="18.75" customHeight="1" thickBot="1">
      <c r="A38" s="17" t="s">
        <v>57</v>
      </c>
      <c r="B38" s="34" t="s">
        <v>58</v>
      </c>
      <c r="C38" s="46">
        <v>18000</v>
      </c>
      <c r="D38" s="35">
        <v>16653</v>
      </c>
      <c r="E38" s="35">
        <f t="shared" si="1"/>
        <v>0</v>
      </c>
      <c r="F38" s="35">
        <v>16653</v>
      </c>
    </row>
    <row r="39" spans="1:6" ht="30" customHeight="1" thickBot="1">
      <c r="A39" s="36" t="s">
        <v>59</v>
      </c>
      <c r="B39" s="48" t="s">
        <v>60</v>
      </c>
      <c r="C39" s="38">
        <v>1000</v>
      </c>
      <c r="D39" s="38">
        <v>518</v>
      </c>
      <c r="E39" s="38">
        <f t="shared" si="1"/>
        <v>0</v>
      </c>
      <c r="F39" s="38">
        <v>518</v>
      </c>
    </row>
    <row r="40" spans="1:6" ht="15" customHeight="1" thickBot="1">
      <c r="A40" s="17" t="s">
        <v>61</v>
      </c>
      <c r="B40" s="34" t="s">
        <v>62</v>
      </c>
      <c r="C40" s="46">
        <v>8000</v>
      </c>
      <c r="D40" s="35">
        <v>7215</v>
      </c>
      <c r="E40" s="35">
        <f t="shared" si="1"/>
        <v>0</v>
      </c>
      <c r="F40" s="35">
        <v>7215</v>
      </c>
    </row>
    <row r="41" spans="1:6" ht="15" customHeight="1" thickBot="1">
      <c r="A41" s="17" t="s">
        <v>142</v>
      </c>
      <c r="B41" s="34" t="s">
        <v>143</v>
      </c>
      <c r="C41" s="46">
        <v>1231000</v>
      </c>
      <c r="D41" s="35">
        <v>91750</v>
      </c>
      <c r="E41" s="35">
        <f t="shared" si="1"/>
        <v>20556</v>
      </c>
      <c r="F41" s="35">
        <v>112306</v>
      </c>
    </row>
    <row r="42" spans="1:6" ht="16.5" thickBot="1">
      <c r="A42" s="31" t="s">
        <v>63</v>
      </c>
      <c r="B42" s="19" t="s">
        <v>64</v>
      </c>
      <c r="C42" s="33">
        <f>SUM(C43+C53+C54+C56+C59+C60+C61+C62+C63+C64)</f>
        <v>4091000</v>
      </c>
      <c r="D42" s="33">
        <f>SUM(D43+D53+D54+D56+D59+D60+D61+D62+D63+D64)</f>
        <v>1037565</v>
      </c>
      <c r="E42" s="33">
        <f>SUM(E43+E53+E54+E56+E59+E60+E61+E62+E63+E64)</f>
        <v>158120</v>
      </c>
      <c r="F42" s="33">
        <f>SUM(F43+F53+F54+F56+F59+F60+F61+F62+F63+F64)</f>
        <v>1195685</v>
      </c>
    </row>
    <row r="43" spans="1:6" ht="16.5" thickBot="1">
      <c r="A43" s="31" t="s">
        <v>65</v>
      </c>
      <c r="B43" s="19" t="s">
        <v>66</v>
      </c>
      <c r="C43" s="33">
        <f>SUM(C44:C52)</f>
        <v>2059000</v>
      </c>
      <c r="D43" s="33">
        <f>SUM(D44:D52)</f>
        <v>780247</v>
      </c>
      <c r="E43" s="33">
        <f>SUM(E44:E52)</f>
        <v>78908</v>
      </c>
      <c r="F43" s="33">
        <f>SUM(F44:F52)</f>
        <v>859155</v>
      </c>
    </row>
    <row r="44" spans="1:6" ht="16.5" thickBot="1">
      <c r="A44" s="17" t="s">
        <v>67</v>
      </c>
      <c r="B44" s="34" t="s">
        <v>68</v>
      </c>
      <c r="C44" s="46">
        <v>10000</v>
      </c>
      <c r="D44" s="35">
        <v>2492</v>
      </c>
      <c r="E44" s="35">
        <f t="shared" ref="E44:E75" si="2">SUM(F44-D44)</f>
        <v>0</v>
      </c>
      <c r="F44" s="35">
        <v>2492</v>
      </c>
    </row>
    <row r="45" spans="1:6" ht="16.5" thickBot="1">
      <c r="A45" s="17" t="s">
        <v>69</v>
      </c>
      <c r="B45" s="34" t="s">
        <v>70</v>
      </c>
      <c r="C45" s="46">
        <v>18000</v>
      </c>
      <c r="D45" s="35">
        <v>3903</v>
      </c>
      <c r="E45" s="35">
        <f t="shared" si="2"/>
        <v>0</v>
      </c>
      <c r="F45" s="35">
        <v>3903</v>
      </c>
    </row>
    <row r="46" spans="1:6" ht="16.5" thickBot="1">
      <c r="A46" s="17" t="s">
        <v>71</v>
      </c>
      <c r="B46" s="34" t="s">
        <v>72</v>
      </c>
      <c r="C46" s="46">
        <v>670000</v>
      </c>
      <c r="D46" s="35">
        <v>329710</v>
      </c>
      <c r="E46" s="35">
        <f t="shared" si="2"/>
        <v>22873</v>
      </c>
      <c r="F46" s="35">
        <v>352583</v>
      </c>
    </row>
    <row r="47" spans="1:6" ht="16.5" thickBot="1">
      <c r="A47" s="17" t="s">
        <v>73</v>
      </c>
      <c r="B47" s="34" t="s">
        <v>74</v>
      </c>
      <c r="C47" s="46">
        <v>35000</v>
      </c>
      <c r="D47" s="35">
        <v>8689</v>
      </c>
      <c r="E47" s="35">
        <f t="shared" si="2"/>
        <v>2092</v>
      </c>
      <c r="F47" s="35">
        <v>10781</v>
      </c>
    </row>
    <row r="48" spans="1:6" ht="16.5" thickBot="1">
      <c r="A48" s="17" t="s">
        <v>75</v>
      </c>
      <c r="B48" s="34" t="s">
        <v>76</v>
      </c>
      <c r="C48" s="46">
        <v>30000</v>
      </c>
      <c r="D48" s="35">
        <v>2711</v>
      </c>
      <c r="E48" s="35">
        <f>SUM(F48-D48)</f>
        <v>1064</v>
      </c>
      <c r="F48" s="35">
        <v>3775</v>
      </c>
    </row>
    <row r="49" spans="1:6" ht="16.5" thickBot="1">
      <c r="A49" s="17" t="s">
        <v>77</v>
      </c>
      <c r="B49" s="34" t="s">
        <v>78</v>
      </c>
      <c r="C49" s="46"/>
      <c r="D49" s="35"/>
      <c r="E49" s="35"/>
      <c r="F49" s="35"/>
    </row>
    <row r="50" spans="1:6" ht="30.6" customHeight="1" thickBot="1">
      <c r="A50" s="36" t="s">
        <v>79</v>
      </c>
      <c r="B50" s="48" t="s">
        <v>80</v>
      </c>
      <c r="C50" s="38">
        <v>500000</v>
      </c>
      <c r="D50" s="49">
        <v>118370</v>
      </c>
      <c r="E50" s="38">
        <f t="shared" si="2"/>
        <v>19558</v>
      </c>
      <c r="F50" s="49">
        <v>137928</v>
      </c>
    </row>
    <row r="51" spans="1:6" ht="18.75" customHeight="1" thickBot="1">
      <c r="A51" s="36" t="s">
        <v>81</v>
      </c>
      <c r="B51" s="37" t="s">
        <v>82</v>
      </c>
      <c r="C51" s="50">
        <v>199000</v>
      </c>
      <c r="D51" s="38">
        <v>68338</v>
      </c>
      <c r="E51" s="38">
        <f t="shared" si="2"/>
        <v>0</v>
      </c>
      <c r="F51" s="38">
        <v>68338</v>
      </c>
    </row>
    <row r="52" spans="1:6" ht="15.75" customHeight="1" thickBot="1">
      <c r="A52" s="17" t="s">
        <v>83</v>
      </c>
      <c r="B52" s="34" t="s">
        <v>84</v>
      </c>
      <c r="C52" s="46">
        <v>597000</v>
      </c>
      <c r="D52" s="35">
        <v>246034</v>
      </c>
      <c r="E52" s="35">
        <f>SUM(F52-D52)</f>
        <v>33321</v>
      </c>
      <c r="F52" s="35">
        <v>279355</v>
      </c>
    </row>
    <row r="53" spans="1:6" s="54" customFormat="1" ht="15.95" customHeight="1" thickBot="1">
      <c r="A53" s="51" t="s">
        <v>85</v>
      </c>
      <c r="B53" s="52" t="s">
        <v>86</v>
      </c>
      <c r="C53" s="53">
        <v>664000</v>
      </c>
      <c r="D53" s="53">
        <v>37445</v>
      </c>
      <c r="E53" s="53">
        <f t="shared" si="2"/>
        <v>31305</v>
      </c>
      <c r="F53" s="53">
        <v>68750</v>
      </c>
    </row>
    <row r="54" spans="1:6" ht="16.5" thickBot="1">
      <c r="A54" s="51" t="s">
        <v>87</v>
      </c>
      <c r="B54" s="52" t="s">
        <v>88</v>
      </c>
      <c r="C54" s="53">
        <f>C55</f>
        <v>0</v>
      </c>
      <c r="D54" s="53">
        <f>SUM(D55)</f>
        <v>0</v>
      </c>
      <c r="E54" s="53">
        <f t="shared" si="2"/>
        <v>0</v>
      </c>
      <c r="F54" s="53">
        <f>SUM(F55)</f>
        <v>0</v>
      </c>
    </row>
    <row r="55" spans="1:6" ht="16.5" thickBot="1">
      <c r="A55" s="17" t="s">
        <v>89</v>
      </c>
      <c r="B55" s="34" t="s">
        <v>90</v>
      </c>
      <c r="C55" s="46">
        <v>0</v>
      </c>
      <c r="D55" s="46">
        <v>0</v>
      </c>
      <c r="E55" s="46">
        <f t="shared" si="2"/>
        <v>0</v>
      </c>
      <c r="F55" s="46">
        <v>0</v>
      </c>
    </row>
    <row r="56" spans="1:6" ht="18" customHeight="1" thickBot="1">
      <c r="A56" s="31" t="s">
        <v>91</v>
      </c>
      <c r="B56" s="19" t="s">
        <v>92</v>
      </c>
      <c r="C56" s="20">
        <f>SUM(C57+C58)</f>
        <v>53000</v>
      </c>
      <c r="D56" s="20">
        <f>SUM(D57:D58)</f>
        <v>16546</v>
      </c>
      <c r="E56" s="20">
        <f t="shared" si="2"/>
        <v>4145</v>
      </c>
      <c r="F56" s="20">
        <f>SUM(F57:F58)</f>
        <v>20691</v>
      </c>
    </row>
    <row r="57" spans="1:6" ht="18.75" customHeight="1" thickBot="1">
      <c r="A57" s="17" t="s">
        <v>93</v>
      </c>
      <c r="B57" s="34" t="s">
        <v>94</v>
      </c>
      <c r="C57" s="46">
        <v>13000</v>
      </c>
      <c r="D57" s="46">
        <v>2414</v>
      </c>
      <c r="E57" s="46">
        <f t="shared" si="2"/>
        <v>140</v>
      </c>
      <c r="F57" s="46">
        <v>2554</v>
      </c>
    </row>
    <row r="58" spans="1:6" ht="16.5" thickBot="1">
      <c r="A58" s="17" t="s">
        <v>95</v>
      </c>
      <c r="B58" s="34" t="s">
        <v>96</v>
      </c>
      <c r="C58" s="46">
        <v>40000</v>
      </c>
      <c r="D58" s="46">
        <v>14132</v>
      </c>
      <c r="E58" s="46">
        <f>SUM(F58-D58)</f>
        <v>4005</v>
      </c>
      <c r="F58" s="46">
        <v>18137</v>
      </c>
    </row>
    <row r="59" spans="1:6" ht="16.5" thickBot="1">
      <c r="A59" s="31" t="s">
        <v>97</v>
      </c>
      <c r="B59" s="19" t="s">
        <v>98</v>
      </c>
      <c r="C59" s="20">
        <v>533000</v>
      </c>
      <c r="D59" s="20">
        <v>14218</v>
      </c>
      <c r="E59" s="20">
        <f>SUM(F59-D59)</f>
        <v>2398</v>
      </c>
      <c r="F59" s="20">
        <v>16616</v>
      </c>
    </row>
    <row r="60" spans="1:6" ht="16.5" thickBot="1">
      <c r="A60" s="31" t="s">
        <v>99</v>
      </c>
      <c r="B60" s="19" t="s">
        <v>100</v>
      </c>
      <c r="C60" s="20"/>
      <c r="D60" s="33">
        <v>0</v>
      </c>
      <c r="E60" s="20">
        <f>SUM(F60-D60)</f>
        <v>0</v>
      </c>
      <c r="F60" s="33">
        <v>0</v>
      </c>
    </row>
    <row r="61" spans="1:6" ht="16.5" thickBot="1">
      <c r="A61" s="31" t="s">
        <v>101</v>
      </c>
      <c r="B61" s="19" t="s">
        <v>102</v>
      </c>
      <c r="C61" s="20">
        <v>115000</v>
      </c>
      <c r="D61" s="33">
        <v>800</v>
      </c>
      <c r="E61" s="20">
        <f t="shared" si="2"/>
        <v>0</v>
      </c>
      <c r="F61" s="33">
        <v>800</v>
      </c>
    </row>
    <row r="62" spans="1:6" ht="16.5" thickBot="1">
      <c r="A62" s="31" t="s">
        <v>103</v>
      </c>
      <c r="B62" s="19" t="s">
        <v>104</v>
      </c>
      <c r="C62" s="20">
        <v>158000</v>
      </c>
      <c r="D62" s="33">
        <v>19965</v>
      </c>
      <c r="E62" s="20">
        <f t="shared" si="2"/>
        <v>358</v>
      </c>
      <c r="F62" s="33">
        <v>20323</v>
      </c>
    </row>
    <row r="63" spans="1:6" ht="32.25" thickBot="1">
      <c r="A63" s="31" t="s">
        <v>105</v>
      </c>
      <c r="B63" s="19">
        <v>20.25</v>
      </c>
      <c r="C63" s="20">
        <v>10000</v>
      </c>
      <c r="D63" s="33"/>
      <c r="E63" s="20"/>
      <c r="F63" s="33"/>
    </row>
    <row r="64" spans="1:6" ht="16.5" thickBot="1">
      <c r="A64" s="31" t="s">
        <v>106</v>
      </c>
      <c r="B64" s="19" t="s">
        <v>107</v>
      </c>
      <c r="C64" s="20">
        <f>SUM(C65+C66)</f>
        <v>499000</v>
      </c>
      <c r="D64" s="20">
        <f>SUM(D65:D66)</f>
        <v>168344</v>
      </c>
      <c r="E64" s="20">
        <f t="shared" si="2"/>
        <v>41006</v>
      </c>
      <c r="F64" s="20">
        <f>SUM(F65:F66)</f>
        <v>209350</v>
      </c>
    </row>
    <row r="65" spans="1:9" ht="16.5" thickBot="1">
      <c r="A65" s="17" t="s">
        <v>108</v>
      </c>
      <c r="B65" s="34" t="s">
        <v>109</v>
      </c>
      <c r="C65" s="46">
        <v>5000</v>
      </c>
      <c r="D65" s="46">
        <v>931</v>
      </c>
      <c r="E65" s="46">
        <f>SUM(F65-D65)</f>
        <v>131</v>
      </c>
      <c r="F65" s="46">
        <v>1062</v>
      </c>
    </row>
    <row r="66" spans="1:9" ht="16.5" thickBot="1">
      <c r="A66" s="17" t="s">
        <v>110</v>
      </c>
      <c r="B66" s="34" t="s">
        <v>111</v>
      </c>
      <c r="C66" s="46">
        <v>494000</v>
      </c>
      <c r="D66" s="46">
        <v>167413</v>
      </c>
      <c r="E66" s="46">
        <f t="shared" si="2"/>
        <v>40875</v>
      </c>
      <c r="F66" s="46">
        <v>208288</v>
      </c>
      <c r="I66" s="68"/>
    </row>
    <row r="67" spans="1:9" s="1" customFormat="1" ht="16.5" thickBot="1">
      <c r="A67" s="31" t="s">
        <v>144</v>
      </c>
      <c r="B67" s="19">
        <v>59</v>
      </c>
      <c r="C67" s="20">
        <f>C68</f>
        <v>60000</v>
      </c>
      <c r="D67" s="20">
        <f>D68</f>
        <v>28215</v>
      </c>
      <c r="E67" s="20">
        <f>E68</f>
        <v>6137</v>
      </c>
      <c r="F67" s="20">
        <f>F68</f>
        <v>34352</v>
      </c>
    </row>
    <row r="68" spans="1:9" ht="32.25" thickBot="1">
      <c r="A68" s="17" t="s">
        <v>145</v>
      </c>
      <c r="B68" s="34" t="s">
        <v>146</v>
      </c>
      <c r="C68" s="46">
        <v>60000</v>
      </c>
      <c r="D68" s="46">
        <v>28215</v>
      </c>
      <c r="E68" s="46">
        <f t="shared" si="2"/>
        <v>6137</v>
      </c>
      <c r="F68" s="46">
        <v>34352</v>
      </c>
    </row>
    <row r="69" spans="1:9" s="1" customFormat="1" ht="63.75" thickBot="1">
      <c r="A69" s="41" t="s">
        <v>149</v>
      </c>
      <c r="B69" s="42">
        <v>84</v>
      </c>
      <c r="C69" s="20"/>
      <c r="D69" s="20">
        <f>D70</f>
        <v>-8700</v>
      </c>
      <c r="E69" s="20">
        <f t="shared" ref="E69:F71" si="3">E70</f>
        <v>0</v>
      </c>
      <c r="F69" s="20">
        <f t="shared" si="3"/>
        <v>-8700</v>
      </c>
    </row>
    <row r="70" spans="1:9" s="1" customFormat="1" ht="79.5" thickBot="1">
      <c r="A70" s="31" t="s">
        <v>150</v>
      </c>
      <c r="B70" s="19">
        <v>85</v>
      </c>
      <c r="C70" s="20"/>
      <c r="D70" s="20">
        <f>D71</f>
        <v>-8700</v>
      </c>
      <c r="E70" s="20">
        <f t="shared" si="3"/>
        <v>0</v>
      </c>
      <c r="F70" s="20">
        <f t="shared" si="3"/>
        <v>-8700</v>
      </c>
    </row>
    <row r="71" spans="1:9" s="1" customFormat="1" ht="48" thickBot="1">
      <c r="A71" s="31" t="s">
        <v>151</v>
      </c>
      <c r="B71" s="19">
        <v>85.01</v>
      </c>
      <c r="C71" s="20"/>
      <c r="D71" s="20">
        <f>D72</f>
        <v>-8700</v>
      </c>
      <c r="E71" s="20">
        <f t="shared" si="3"/>
        <v>0</v>
      </c>
      <c r="F71" s="20">
        <f t="shared" si="3"/>
        <v>-8700</v>
      </c>
    </row>
    <row r="72" spans="1:9" ht="63.75" thickBot="1">
      <c r="A72" s="17" t="s">
        <v>152</v>
      </c>
      <c r="B72" s="34" t="s">
        <v>153</v>
      </c>
      <c r="C72" s="46"/>
      <c r="D72" s="46">
        <v>-8700</v>
      </c>
      <c r="E72" s="46">
        <f t="shared" si="2"/>
        <v>0</v>
      </c>
      <c r="F72" s="46">
        <v>-8700</v>
      </c>
    </row>
    <row r="73" spans="1:9" ht="16.5" thickBot="1">
      <c r="A73" s="31" t="s">
        <v>112</v>
      </c>
      <c r="B73" s="19" t="s">
        <v>113</v>
      </c>
      <c r="C73" s="20">
        <f>C74</f>
        <v>0</v>
      </c>
      <c r="D73" s="20">
        <f>SUM(D74)</f>
        <v>0</v>
      </c>
      <c r="E73" s="20">
        <f t="shared" si="2"/>
        <v>0</v>
      </c>
      <c r="F73" s="20">
        <f>SUM(F74)</f>
        <v>0</v>
      </c>
    </row>
    <row r="74" spans="1:9" ht="16.5" thickBot="1">
      <c r="A74" s="31" t="s">
        <v>114</v>
      </c>
      <c r="B74" s="19" t="s">
        <v>115</v>
      </c>
      <c r="C74" s="20">
        <f>C75</f>
        <v>0</v>
      </c>
      <c r="D74" s="20">
        <f>SUM(D75)</f>
        <v>0</v>
      </c>
      <c r="E74" s="20">
        <f t="shared" si="2"/>
        <v>0</v>
      </c>
      <c r="F74" s="20">
        <f>SUM(F75)</f>
        <v>0</v>
      </c>
    </row>
    <row r="75" spans="1:9" ht="16.5" thickBot="1">
      <c r="A75" s="31" t="s">
        <v>116</v>
      </c>
      <c r="B75" s="19" t="s">
        <v>117</v>
      </c>
      <c r="C75" s="20">
        <f>SUM(C76:C81)</f>
        <v>0</v>
      </c>
      <c r="D75" s="20">
        <f>SUM(D76:D81)</f>
        <v>0</v>
      </c>
      <c r="E75" s="20">
        <f t="shared" si="2"/>
        <v>0</v>
      </c>
      <c r="F75" s="20">
        <f>SUM(F76:F81)</f>
        <v>0</v>
      </c>
    </row>
    <row r="76" spans="1:9" ht="16.5" thickBot="1">
      <c r="A76" s="17" t="s">
        <v>118</v>
      </c>
      <c r="B76" s="34" t="s">
        <v>119</v>
      </c>
      <c r="C76" s="46">
        <v>0</v>
      </c>
      <c r="D76" s="46"/>
      <c r="E76" s="46">
        <f>SUM(F76-D76)</f>
        <v>0</v>
      </c>
      <c r="F76" s="46"/>
    </row>
    <row r="77" spans="1:9" ht="31.5" customHeight="1" thickBot="1">
      <c r="A77" s="17" t="s">
        <v>120</v>
      </c>
      <c r="B77" s="55" t="s">
        <v>121</v>
      </c>
      <c r="C77" s="35">
        <v>0</v>
      </c>
      <c r="D77" s="35"/>
      <c r="E77" s="35">
        <f>SUM(F77-D77)</f>
        <v>0</v>
      </c>
      <c r="F77" s="35">
        <v>0</v>
      </c>
    </row>
    <row r="78" spans="1:9" ht="15.75">
      <c r="A78" s="24" t="s">
        <v>122</v>
      </c>
      <c r="B78" s="84" t="s">
        <v>123</v>
      </c>
      <c r="C78" s="40">
        <v>0</v>
      </c>
      <c r="D78" s="86"/>
      <c r="E78" s="56"/>
      <c r="F78" s="86"/>
    </row>
    <row r="79" spans="1:9" ht="14.1" customHeight="1" thickBot="1">
      <c r="A79" s="17" t="s">
        <v>124</v>
      </c>
      <c r="B79" s="85"/>
      <c r="C79" s="57"/>
      <c r="D79" s="87"/>
      <c r="E79" s="58"/>
      <c r="F79" s="87"/>
    </row>
    <row r="80" spans="1:9" ht="21" customHeight="1" thickBot="1">
      <c r="A80" s="17" t="s">
        <v>125</v>
      </c>
      <c r="B80" s="34" t="s">
        <v>126</v>
      </c>
      <c r="C80" s="46">
        <v>0</v>
      </c>
      <c r="D80" s="46">
        <v>0</v>
      </c>
      <c r="E80" s="46">
        <f>SUM(F80-D80)</f>
        <v>0</v>
      </c>
      <c r="F80" s="46">
        <v>0</v>
      </c>
    </row>
    <row r="81" spans="1:7" ht="32.25" thickBot="1">
      <c r="A81" s="17" t="s">
        <v>127</v>
      </c>
      <c r="B81" s="34">
        <v>71.03</v>
      </c>
      <c r="C81" s="46">
        <v>0</v>
      </c>
      <c r="D81" s="46"/>
      <c r="E81" s="46"/>
      <c r="F81" s="46"/>
    </row>
    <row r="82" spans="1:7" ht="16.5" thickBot="1">
      <c r="A82" s="17"/>
      <c r="B82" s="55"/>
      <c r="C82" s="55"/>
      <c r="D82" s="35"/>
      <c r="E82" s="35"/>
      <c r="F82" s="35"/>
    </row>
    <row r="83" spans="1:7" ht="16.5" thickBot="1">
      <c r="A83" s="31" t="s">
        <v>128</v>
      </c>
      <c r="B83" s="34"/>
      <c r="C83" s="20"/>
      <c r="D83" s="20">
        <f>SUM(D13-D20)</f>
        <v>248792</v>
      </c>
      <c r="E83" s="20">
        <f>SUM(E13-E20)</f>
        <v>139301</v>
      </c>
      <c r="F83" s="20">
        <f>SUM(F13-F20)</f>
        <v>379393</v>
      </c>
      <c r="G83" s="59"/>
    </row>
    <row r="84" spans="1:7" ht="16.5" thickBot="1">
      <c r="A84" s="17" t="s">
        <v>20</v>
      </c>
      <c r="B84" s="34"/>
      <c r="C84" s="34"/>
      <c r="D84" s="46"/>
      <c r="E84" s="46"/>
      <c r="F84" s="46"/>
    </row>
    <row r="85" spans="1:7" ht="16.5" thickBot="1">
      <c r="A85" s="17" t="s">
        <v>129</v>
      </c>
      <c r="B85" s="34"/>
      <c r="C85" s="34"/>
      <c r="D85" s="46">
        <f>SUM(D17-D23)</f>
        <v>4872</v>
      </c>
      <c r="E85" s="46">
        <f>SUM(E17-E23)</f>
        <v>48558</v>
      </c>
      <c r="F85" s="46">
        <f>SUM(F17-F23)</f>
        <v>53430</v>
      </c>
    </row>
    <row r="86" spans="1:7" ht="16.5" thickBot="1">
      <c r="A86" s="17" t="s">
        <v>130</v>
      </c>
      <c r="B86" s="34"/>
      <c r="C86" s="34"/>
      <c r="D86" s="46">
        <f>SUM(D18-D42)</f>
        <v>263435</v>
      </c>
      <c r="E86" s="46">
        <f>SUM(E18-E42)</f>
        <v>96880</v>
      </c>
      <c r="F86" s="46">
        <f>SUM(F18-F42)</f>
        <v>360315</v>
      </c>
    </row>
    <row r="87" spans="1:7" ht="16.5" thickBot="1">
      <c r="A87" s="17" t="s">
        <v>131</v>
      </c>
      <c r="B87" s="34"/>
      <c r="C87" s="34"/>
      <c r="D87" s="20"/>
      <c r="E87" s="20"/>
      <c r="F87" s="46"/>
    </row>
    <row r="88" spans="1:7" ht="16.5" thickBot="1">
      <c r="A88" s="17" t="s">
        <v>132</v>
      </c>
      <c r="B88" s="34"/>
      <c r="C88" s="34"/>
      <c r="D88" s="46">
        <f>SUM(D19-D73)</f>
        <v>0</v>
      </c>
      <c r="E88" s="46">
        <f>SUM(F88-D88)</f>
        <v>0</v>
      </c>
      <c r="F88" s="46">
        <f>SUM(F19-F73)</f>
        <v>0</v>
      </c>
    </row>
    <row r="89" spans="1:7" ht="15.75">
      <c r="A89" s="60"/>
    </row>
    <row r="92" spans="1:7">
      <c r="A92" s="61" t="s">
        <v>140</v>
      </c>
      <c r="E92" s="61" t="s">
        <v>134</v>
      </c>
    </row>
    <row r="94" spans="1:7">
      <c r="A94" s="1" t="s">
        <v>139</v>
      </c>
      <c r="E94" s="62" t="s">
        <v>135</v>
      </c>
    </row>
  </sheetData>
  <mergeCells count="20"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  <mergeCell ref="B78:B79"/>
    <mergeCell ref="D78:D79"/>
    <mergeCell ref="F78:F79"/>
    <mergeCell ref="B13:B14"/>
    <mergeCell ref="C13:C14"/>
    <mergeCell ref="D13:D14"/>
    <mergeCell ref="E13:E14"/>
    <mergeCell ref="F13:F14"/>
    <mergeCell ref="B20:B21"/>
    <mergeCell ref="C20:C21"/>
  </mergeCells>
  <pageMargins left="0.75" right="0.75" top="1" bottom="1" header="0.5" footer="0.5"/>
  <pageSetup paperSize="9" scale="78" orientation="portrait" r:id="rId1"/>
  <headerFooter alignWithMargins="0"/>
  <rowBreaks count="1" manualBreakCount="1">
    <brk id="5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zoomScaleNormal="100" workbookViewId="0">
      <selection activeCell="A42" sqref="A42"/>
    </sheetView>
  </sheetViews>
  <sheetFormatPr defaultRowHeight="12.75"/>
  <cols>
    <col min="1" max="1" width="32.28515625" customWidth="1"/>
    <col min="2" max="2" width="9.7109375" customWidth="1"/>
    <col min="3" max="3" width="11.7109375" customWidth="1"/>
    <col min="4" max="4" width="15.140625" customWidth="1"/>
    <col min="5" max="5" width="8.7109375" hidden="1" customWidth="1"/>
    <col min="6" max="6" width="12.140625" customWidth="1"/>
    <col min="7" max="7" width="10.85546875" customWidth="1"/>
    <col min="8" max="8" width="9.140625" customWidth="1"/>
  </cols>
  <sheetData>
    <row r="1" spans="1:8">
      <c r="A1" s="1" t="s">
        <v>0</v>
      </c>
      <c r="B1" s="1"/>
      <c r="C1" s="1"/>
    </row>
    <row r="2" spans="1:8" ht="15.75">
      <c r="A2" s="2" t="s">
        <v>1</v>
      </c>
      <c r="B2" s="1"/>
      <c r="C2" s="1"/>
    </row>
    <row r="3" spans="1:8" ht="15.75">
      <c r="A3" s="2" t="s">
        <v>2</v>
      </c>
    </row>
    <row r="4" spans="1:8" ht="15.75">
      <c r="A4" s="2"/>
    </row>
    <row r="5" spans="1:8" ht="15.75">
      <c r="A5" s="3" t="s">
        <v>3</v>
      </c>
      <c r="B5" s="4"/>
      <c r="C5" s="4"/>
    </row>
    <row r="6" spans="1:8" ht="15.75">
      <c r="A6" s="3" t="s">
        <v>4</v>
      </c>
      <c r="B6" s="5" t="s">
        <v>156</v>
      </c>
      <c r="C6" s="6"/>
    </row>
    <row r="7" spans="1:8" ht="14.25" hidden="1" customHeight="1">
      <c r="A7" s="7" t="s">
        <v>5</v>
      </c>
    </row>
    <row r="8" spans="1:8" ht="15.75" hidden="1" customHeight="1">
      <c r="A8" s="95"/>
      <c r="B8" s="95"/>
      <c r="C8" s="8"/>
      <c r="D8" s="99"/>
    </row>
    <row r="9" spans="1:8" ht="21" customHeight="1" thickBot="1">
      <c r="A9" s="96"/>
      <c r="B9" s="96"/>
      <c r="C9" s="9"/>
      <c r="D9" s="100"/>
      <c r="F9" s="71"/>
      <c r="G9" s="71"/>
      <c r="H9" s="71" t="s">
        <v>162</v>
      </c>
    </row>
    <row r="10" spans="1:8" ht="60" customHeight="1">
      <c r="A10" s="101" t="s">
        <v>7</v>
      </c>
      <c r="B10" s="101" t="s">
        <v>8</v>
      </c>
      <c r="C10" s="10" t="s">
        <v>157</v>
      </c>
      <c r="D10" s="10" t="s">
        <v>159</v>
      </c>
      <c r="F10" s="69" t="s">
        <v>161</v>
      </c>
      <c r="G10" s="69" t="s">
        <v>163</v>
      </c>
      <c r="H10" s="69" t="s">
        <v>164</v>
      </c>
    </row>
    <row r="11" spans="1:8" ht="14.45" customHeight="1" thickBot="1">
      <c r="A11" s="102"/>
      <c r="B11" s="102"/>
      <c r="C11" s="12" t="s">
        <v>158</v>
      </c>
      <c r="D11" s="12" t="s">
        <v>160</v>
      </c>
      <c r="F11" s="70"/>
      <c r="G11" s="70"/>
      <c r="H11" s="77" t="s">
        <v>165</v>
      </c>
    </row>
    <row r="12" spans="1:8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2</v>
      </c>
      <c r="F12" s="14">
        <v>3</v>
      </c>
      <c r="G12" s="14">
        <v>4</v>
      </c>
      <c r="H12" s="14">
        <v>5</v>
      </c>
    </row>
    <row r="13" spans="1:8" ht="18.75">
      <c r="A13" s="30" t="s">
        <v>27</v>
      </c>
      <c r="B13" s="93"/>
      <c r="C13" s="94">
        <f>SUM(C15+C66)</f>
        <v>14502</v>
      </c>
      <c r="D13" s="94">
        <f>SUM(D15+D66)</f>
        <v>4542</v>
      </c>
      <c r="E13" s="94">
        <f>SUM(E15+E66)</f>
        <v>0</v>
      </c>
      <c r="F13" s="94">
        <f>SUM(F15+F66)</f>
        <v>3606.571428571428</v>
      </c>
      <c r="G13" s="94">
        <f>SUM(G15+G66)</f>
        <v>6013.4285714285716</v>
      </c>
      <c r="H13" s="94">
        <f>(D13+F13)/C13*100</f>
        <v>56.189294087515016</v>
      </c>
    </row>
    <row r="14" spans="1:8" ht="13.5" customHeight="1" thickBot="1">
      <c r="A14" s="17" t="s">
        <v>20</v>
      </c>
      <c r="B14" s="89"/>
      <c r="C14" s="91"/>
      <c r="D14" s="91"/>
      <c r="E14" s="91"/>
      <c r="F14" s="91"/>
      <c r="G14" s="91"/>
      <c r="H14" s="91"/>
    </row>
    <row r="15" spans="1:8" ht="19.5" thickBot="1">
      <c r="A15" s="31" t="s">
        <v>28</v>
      </c>
      <c r="B15" s="19" t="s">
        <v>29</v>
      </c>
      <c r="C15" s="20">
        <f>SUM(C16+C35+C60)</f>
        <v>14502</v>
      </c>
      <c r="D15" s="20">
        <f>SUM(D16+D35+D60)</f>
        <v>4542</v>
      </c>
      <c r="E15" s="20">
        <f>SUM(E16+E35+E60)</f>
        <v>0</v>
      </c>
      <c r="F15" s="20">
        <f>SUM(F16+F35+F60)</f>
        <v>3606.571428571428</v>
      </c>
      <c r="G15" s="20">
        <f>SUM(G16+G35+G60)</f>
        <v>6013.4285714285716</v>
      </c>
      <c r="H15" s="72">
        <f>(D15+F15)/C15*100</f>
        <v>56.189294087515016</v>
      </c>
    </row>
    <row r="16" spans="1:8" ht="30.6" customHeight="1" thickBot="1">
      <c r="A16" s="31" t="s">
        <v>30</v>
      </c>
      <c r="B16" s="32" t="s">
        <v>31</v>
      </c>
      <c r="C16" s="33">
        <f>SUM(C17+C25+C28)</f>
        <v>10351</v>
      </c>
      <c r="D16" s="33">
        <f>SUM(D17+D28+D25)</f>
        <v>3312</v>
      </c>
      <c r="E16" s="33">
        <f>SUM(E17+E28+E25)</f>
        <v>0</v>
      </c>
      <c r="F16" s="33">
        <f>SUM(F17+F28+F25)</f>
        <v>2309</v>
      </c>
      <c r="G16" s="33">
        <f>SUM(G17+G28+G25)</f>
        <v>4389</v>
      </c>
      <c r="H16" s="78">
        <f>(D16+F16)/C16*100</f>
        <v>54.303931987247609</v>
      </c>
    </row>
    <row r="17" spans="1:8" ht="20.25" customHeight="1" thickBot="1">
      <c r="A17" s="31" t="s">
        <v>32</v>
      </c>
      <c r="B17" s="19" t="s">
        <v>33</v>
      </c>
      <c r="C17" s="33">
        <f>SUM(C18:C24)</f>
        <v>8696</v>
      </c>
      <c r="D17" s="33">
        <f>SUM(D18:D24)</f>
        <v>3122</v>
      </c>
      <c r="E17" s="33">
        <f>SUM(E18:E24)</f>
        <v>0</v>
      </c>
      <c r="F17" s="33">
        <f>SUM(F18:F24)</f>
        <v>2229</v>
      </c>
      <c r="G17" s="33">
        <f>SUM(G18:G24)</f>
        <v>3345</v>
      </c>
      <c r="H17" s="73">
        <f>(D17+F17)/C17*100</f>
        <v>61.534038638454462</v>
      </c>
    </row>
    <row r="18" spans="1:8" ht="16.5" customHeight="1" thickBot="1">
      <c r="A18" s="17" t="s">
        <v>34</v>
      </c>
      <c r="B18" s="34" t="s">
        <v>35</v>
      </c>
      <c r="C18" s="35">
        <v>8500</v>
      </c>
      <c r="D18" s="35">
        <v>3029</v>
      </c>
      <c r="F18" s="72">
        <f>D18/7*5</f>
        <v>2163.5714285714284</v>
      </c>
      <c r="G18" s="72">
        <f>C18-(D18+F18)</f>
        <v>3307.4285714285716</v>
      </c>
      <c r="H18" s="72">
        <f>(D18+F18)/C18*100</f>
        <v>61.089075630252097</v>
      </c>
    </row>
    <row r="19" spans="1:8" ht="19.5" customHeight="1" thickBot="1">
      <c r="A19" s="17" t="s">
        <v>36</v>
      </c>
      <c r="B19" s="34" t="s">
        <v>37</v>
      </c>
      <c r="C19" s="35">
        <v>10</v>
      </c>
      <c r="D19" s="35">
        <v>5</v>
      </c>
      <c r="F19" s="72">
        <f>D19/7*5</f>
        <v>3.5714285714285716</v>
      </c>
      <c r="G19" s="72">
        <f t="shared" ref="G19:G24" si="0">C19-(D19+F19)</f>
        <v>1.4285714285714288</v>
      </c>
      <c r="H19" s="72">
        <f t="shared" ref="H19:H61" si="1">(D19+F19)/C19*100</f>
        <v>85.714285714285708</v>
      </c>
    </row>
    <row r="20" spans="1:8" ht="16.5" customHeight="1" thickBot="1">
      <c r="A20" s="17" t="s">
        <v>38</v>
      </c>
      <c r="B20" s="34" t="s">
        <v>39</v>
      </c>
      <c r="C20" s="35">
        <v>0</v>
      </c>
      <c r="D20" s="35">
        <v>0</v>
      </c>
      <c r="F20" s="72">
        <f t="shared" ref="F20:F34" si="2">D20/7*5</f>
        <v>0</v>
      </c>
      <c r="G20" s="72">
        <f t="shared" si="0"/>
        <v>0</v>
      </c>
      <c r="H20" s="72">
        <v>0</v>
      </c>
    </row>
    <row r="21" spans="1:8" ht="20.25" customHeight="1" thickBot="1">
      <c r="A21" s="17" t="s">
        <v>40</v>
      </c>
      <c r="B21" s="34" t="s">
        <v>41</v>
      </c>
      <c r="C21" s="35">
        <v>0</v>
      </c>
      <c r="D21" s="35">
        <v>0</v>
      </c>
      <c r="F21" s="72">
        <f t="shared" si="2"/>
        <v>0</v>
      </c>
      <c r="G21" s="72">
        <f t="shared" si="0"/>
        <v>0</v>
      </c>
      <c r="H21" s="72">
        <v>0</v>
      </c>
    </row>
    <row r="22" spans="1:8" ht="32.25" thickBot="1">
      <c r="A22" s="36" t="s">
        <v>42</v>
      </c>
      <c r="B22" s="37" t="s">
        <v>43</v>
      </c>
      <c r="C22" s="38">
        <v>80</v>
      </c>
      <c r="D22" s="38">
        <v>47</v>
      </c>
      <c r="F22" s="72">
        <f>(D22/7*5)-1</f>
        <v>32.571428571428569</v>
      </c>
      <c r="G22" s="72">
        <f t="shared" si="0"/>
        <v>0.4285714285714306</v>
      </c>
      <c r="H22" s="72">
        <f t="shared" si="1"/>
        <v>99.464285714285722</v>
      </c>
    </row>
    <row r="23" spans="1:8" ht="16.5" thickBot="1">
      <c r="A23" s="17" t="s">
        <v>44</v>
      </c>
      <c r="B23" s="34" t="s">
        <v>45</v>
      </c>
      <c r="C23" s="35">
        <v>50</v>
      </c>
      <c r="D23" s="35">
        <v>10</v>
      </c>
      <c r="F23" s="72">
        <f t="shared" si="2"/>
        <v>7.1428571428571432</v>
      </c>
      <c r="G23" s="72">
        <f t="shared" si="0"/>
        <v>32.857142857142861</v>
      </c>
      <c r="H23" s="72">
        <f t="shared" si="1"/>
        <v>34.285714285714285</v>
      </c>
    </row>
    <row r="24" spans="1:8" ht="16.5" thickBot="1">
      <c r="A24" s="17" t="s">
        <v>46</v>
      </c>
      <c r="B24" s="34" t="s">
        <v>47</v>
      </c>
      <c r="C24" s="35">
        <v>56</v>
      </c>
      <c r="D24" s="35">
        <v>31</v>
      </c>
      <c r="F24" s="72">
        <f t="shared" si="2"/>
        <v>22.142857142857146</v>
      </c>
      <c r="G24" s="72">
        <f t="shared" si="0"/>
        <v>2.8571428571428541</v>
      </c>
      <c r="H24" s="72">
        <f t="shared" si="1"/>
        <v>94.897959183673478</v>
      </c>
    </row>
    <row r="25" spans="1:8" ht="16.5" thickBot="1">
      <c r="A25" s="41" t="s">
        <v>48</v>
      </c>
      <c r="B25" s="42">
        <v>10.02</v>
      </c>
      <c r="C25" s="43">
        <f>SUM(C26:C27)</f>
        <v>341</v>
      </c>
      <c r="D25" s="43">
        <f>SUM(D26:D27)</f>
        <v>0</v>
      </c>
      <c r="E25" s="43">
        <f>SUM(E26:E27)</f>
        <v>0</v>
      </c>
      <c r="F25" s="43">
        <f>SUM(F26:F27)</f>
        <v>0</v>
      </c>
      <c r="G25" s="43">
        <f>SUM(G26:G27)</f>
        <v>0</v>
      </c>
      <c r="H25" s="72">
        <f t="shared" si="1"/>
        <v>0</v>
      </c>
    </row>
    <row r="26" spans="1:8" ht="16.5" thickBot="1">
      <c r="A26" s="17" t="s">
        <v>49</v>
      </c>
      <c r="B26" s="34" t="s">
        <v>50</v>
      </c>
      <c r="C26" s="46">
        <v>10</v>
      </c>
      <c r="D26" s="35">
        <v>0</v>
      </c>
      <c r="F26" s="72">
        <f t="shared" si="2"/>
        <v>0</v>
      </c>
      <c r="G26" s="72">
        <v>0</v>
      </c>
      <c r="H26" s="72">
        <f t="shared" si="1"/>
        <v>0</v>
      </c>
    </row>
    <row r="27" spans="1:8" ht="16.5" thickBot="1">
      <c r="A27" s="17" t="s">
        <v>136</v>
      </c>
      <c r="B27" s="34" t="s">
        <v>137</v>
      </c>
      <c r="C27" s="46">
        <v>331</v>
      </c>
      <c r="D27" s="35">
        <v>0</v>
      </c>
      <c r="F27" s="72">
        <f t="shared" si="2"/>
        <v>0</v>
      </c>
      <c r="G27" s="72">
        <v>0</v>
      </c>
      <c r="H27" s="72">
        <f t="shared" si="1"/>
        <v>0</v>
      </c>
    </row>
    <row r="28" spans="1:8" ht="16.5" thickBot="1">
      <c r="A28" s="31" t="s">
        <v>51</v>
      </c>
      <c r="B28" s="19" t="s">
        <v>52</v>
      </c>
      <c r="C28" s="33">
        <f>SUM(C29:C34)</f>
        <v>1314</v>
      </c>
      <c r="D28" s="33">
        <f>SUM(D29:D34)</f>
        <v>190</v>
      </c>
      <c r="E28" s="33">
        <f>SUM(E29:E34)</f>
        <v>0</v>
      </c>
      <c r="F28" s="33">
        <f>SUM(F29:F34)</f>
        <v>80</v>
      </c>
      <c r="G28" s="33">
        <f>SUM(G29:G34)</f>
        <v>1044</v>
      </c>
      <c r="H28" s="73">
        <f t="shared" si="1"/>
        <v>20.547945205479451</v>
      </c>
    </row>
    <row r="29" spans="1:8" ht="16.5" thickBot="1">
      <c r="A29" s="17" t="s">
        <v>53</v>
      </c>
      <c r="B29" s="34" t="s">
        <v>54</v>
      </c>
      <c r="C29" s="46">
        <v>54</v>
      </c>
      <c r="D29" s="35">
        <v>51</v>
      </c>
      <c r="F29" s="72">
        <v>0</v>
      </c>
      <c r="G29" s="72">
        <f t="shared" ref="G29:G34" si="3">C29-(D29+F29)</f>
        <v>3</v>
      </c>
      <c r="H29" s="72">
        <f t="shared" si="1"/>
        <v>94.444444444444443</v>
      </c>
    </row>
    <row r="30" spans="1:8" ht="16.5" thickBot="1">
      <c r="A30" s="17" t="s">
        <v>55</v>
      </c>
      <c r="B30" s="34" t="s">
        <v>56</v>
      </c>
      <c r="C30" s="46">
        <v>2</v>
      </c>
      <c r="D30" s="35">
        <v>2</v>
      </c>
      <c r="F30" s="72">
        <v>0</v>
      </c>
      <c r="G30" s="72">
        <f t="shared" si="3"/>
        <v>0</v>
      </c>
      <c r="H30" s="72">
        <f t="shared" si="1"/>
        <v>100</v>
      </c>
    </row>
    <row r="31" spans="1:8" ht="18.75" customHeight="1" thickBot="1">
      <c r="A31" s="17" t="s">
        <v>57</v>
      </c>
      <c r="B31" s="34" t="s">
        <v>58</v>
      </c>
      <c r="C31" s="46">
        <v>18</v>
      </c>
      <c r="D31" s="35">
        <v>17</v>
      </c>
      <c r="F31" s="72">
        <v>0</v>
      </c>
      <c r="G31" s="72">
        <f t="shared" si="3"/>
        <v>1</v>
      </c>
      <c r="H31" s="72">
        <f t="shared" si="1"/>
        <v>94.444444444444443</v>
      </c>
    </row>
    <row r="32" spans="1:8" ht="30" customHeight="1" thickBot="1">
      <c r="A32" s="36" t="s">
        <v>59</v>
      </c>
      <c r="B32" s="48" t="s">
        <v>60</v>
      </c>
      <c r="C32" s="38">
        <v>1</v>
      </c>
      <c r="D32" s="38">
        <v>1</v>
      </c>
      <c r="F32" s="72">
        <v>0</v>
      </c>
      <c r="G32" s="72">
        <f t="shared" si="3"/>
        <v>0</v>
      </c>
      <c r="H32" s="72">
        <f t="shared" si="1"/>
        <v>100</v>
      </c>
    </row>
    <row r="33" spans="1:8" ht="15" customHeight="1" thickBot="1">
      <c r="A33" s="17" t="s">
        <v>61</v>
      </c>
      <c r="B33" s="34" t="s">
        <v>62</v>
      </c>
      <c r="C33" s="46">
        <v>8</v>
      </c>
      <c r="D33" s="35">
        <v>7</v>
      </c>
      <c r="F33" s="72">
        <v>0</v>
      </c>
      <c r="G33" s="72">
        <f t="shared" si="3"/>
        <v>1</v>
      </c>
      <c r="H33" s="72">
        <f t="shared" si="1"/>
        <v>87.5</v>
      </c>
    </row>
    <row r="34" spans="1:8" ht="15" customHeight="1" thickBot="1">
      <c r="A34" s="17" t="s">
        <v>142</v>
      </c>
      <c r="B34" s="34" t="s">
        <v>143</v>
      </c>
      <c r="C34" s="46">
        <v>1231</v>
      </c>
      <c r="D34" s="35">
        <v>112</v>
      </c>
      <c r="F34" s="72">
        <f t="shared" si="2"/>
        <v>80</v>
      </c>
      <c r="G34" s="72">
        <f t="shared" si="3"/>
        <v>1039</v>
      </c>
      <c r="H34" s="72">
        <f t="shared" si="1"/>
        <v>15.597075548334688</v>
      </c>
    </row>
    <row r="35" spans="1:8" ht="16.5" thickBot="1">
      <c r="A35" s="31" t="s">
        <v>63</v>
      </c>
      <c r="B35" s="19" t="s">
        <v>64</v>
      </c>
      <c r="C35" s="33">
        <f>SUM(C36+C46+C47+C49+C52+C53+C54+C55+C56+C57)</f>
        <v>4091</v>
      </c>
      <c r="D35" s="33">
        <f>SUM(D36+D46+D47+D49+D52+D53+D54+D55+D56+D57)</f>
        <v>1196</v>
      </c>
      <c r="E35" s="33">
        <f>SUM(E36+E46+E47+E49+E52+E53+E54+E55+E56+E57)</f>
        <v>0</v>
      </c>
      <c r="F35" s="33">
        <f>SUM(F36+F46+F47+F49+F52+F53+F54+F55+F56+F57)</f>
        <v>1273.285714285714</v>
      </c>
      <c r="G35" s="33">
        <f>SUM(G36+G46+G47+G49+G52+G53+G54+G55+G56+G57)</f>
        <v>1622.714285714286</v>
      </c>
      <c r="H35" s="73">
        <f t="shared" si="1"/>
        <v>60.358976149736343</v>
      </c>
    </row>
    <row r="36" spans="1:8" ht="16.5" thickBot="1">
      <c r="A36" s="31" t="s">
        <v>65</v>
      </c>
      <c r="B36" s="19" t="s">
        <v>66</v>
      </c>
      <c r="C36" s="33">
        <f>SUM(C37:C45)</f>
        <v>2059</v>
      </c>
      <c r="D36" s="33">
        <f>SUM(D37:D45)</f>
        <v>859</v>
      </c>
      <c r="E36" s="33">
        <f>SUM(E37:E45)</f>
        <v>0</v>
      </c>
      <c r="F36" s="33">
        <f>SUM(F37:F45)</f>
        <v>895.57142857142844</v>
      </c>
      <c r="G36" s="33">
        <f>SUM(G37:G45)</f>
        <v>304.42857142857156</v>
      </c>
      <c r="H36" s="73">
        <f t="shared" si="1"/>
        <v>85.214736696038301</v>
      </c>
    </row>
    <row r="37" spans="1:8" ht="16.5" thickBot="1">
      <c r="A37" s="17" t="s">
        <v>67</v>
      </c>
      <c r="B37" s="34" t="s">
        <v>68</v>
      </c>
      <c r="C37" s="46">
        <v>10</v>
      </c>
      <c r="D37" s="35">
        <v>2</v>
      </c>
      <c r="F37" s="72">
        <f t="shared" ref="F37:F61" si="4">D37/7*5</f>
        <v>1.4285714285714284</v>
      </c>
      <c r="G37" s="72">
        <f t="shared" ref="G37:G46" si="5">C37-(D37+F37)</f>
        <v>6.5714285714285712</v>
      </c>
      <c r="H37" s="72">
        <f t="shared" si="1"/>
        <v>34.285714285714285</v>
      </c>
    </row>
    <row r="38" spans="1:8" ht="16.5" thickBot="1">
      <c r="A38" s="17" t="s">
        <v>69</v>
      </c>
      <c r="B38" s="34" t="s">
        <v>70</v>
      </c>
      <c r="C38" s="46">
        <v>18</v>
      </c>
      <c r="D38" s="35">
        <v>4</v>
      </c>
      <c r="F38" s="72">
        <f t="shared" si="4"/>
        <v>2.8571428571428568</v>
      </c>
      <c r="G38" s="72">
        <f t="shared" si="5"/>
        <v>11.142857142857142</v>
      </c>
      <c r="H38" s="72">
        <f t="shared" si="1"/>
        <v>38.095238095238095</v>
      </c>
    </row>
    <row r="39" spans="1:8" ht="16.5" thickBot="1">
      <c r="A39" s="17" t="s">
        <v>71</v>
      </c>
      <c r="B39" s="34" t="s">
        <v>72</v>
      </c>
      <c r="C39" s="46">
        <v>670</v>
      </c>
      <c r="D39" s="35">
        <v>353</v>
      </c>
      <c r="F39" s="72">
        <f t="shared" si="4"/>
        <v>252.14285714285717</v>
      </c>
      <c r="G39" s="72">
        <f t="shared" si="5"/>
        <v>64.85714285714289</v>
      </c>
      <c r="H39" s="72">
        <f t="shared" si="1"/>
        <v>90.319829424307031</v>
      </c>
    </row>
    <row r="40" spans="1:8" ht="16.5" thickBot="1">
      <c r="A40" s="17" t="s">
        <v>73</v>
      </c>
      <c r="B40" s="34" t="s">
        <v>74</v>
      </c>
      <c r="C40" s="46">
        <v>35</v>
      </c>
      <c r="D40" s="35">
        <v>11</v>
      </c>
      <c r="F40" s="72">
        <f t="shared" si="4"/>
        <v>7.8571428571428568</v>
      </c>
      <c r="G40" s="72">
        <f t="shared" si="5"/>
        <v>16.142857142857142</v>
      </c>
      <c r="H40" s="72">
        <f t="shared" si="1"/>
        <v>53.877551020408163</v>
      </c>
    </row>
    <row r="41" spans="1:8" ht="16.5" thickBot="1">
      <c r="A41" s="17" t="s">
        <v>75</v>
      </c>
      <c r="B41" s="34" t="s">
        <v>76</v>
      </c>
      <c r="C41" s="46">
        <v>30</v>
      </c>
      <c r="D41" s="35">
        <v>4</v>
      </c>
      <c r="F41" s="72">
        <f t="shared" si="4"/>
        <v>2.8571428571428568</v>
      </c>
      <c r="G41" s="72">
        <f t="shared" si="5"/>
        <v>23.142857142857142</v>
      </c>
      <c r="H41" s="72">
        <f t="shared" si="1"/>
        <v>22.857142857142858</v>
      </c>
    </row>
    <row r="42" spans="1:8" ht="16.5" thickBot="1">
      <c r="A42" s="17" t="s">
        <v>77</v>
      </c>
      <c r="B42" s="34" t="s">
        <v>78</v>
      </c>
      <c r="C42" s="46">
        <v>0</v>
      </c>
      <c r="D42" s="35">
        <v>0</v>
      </c>
      <c r="F42" s="72">
        <f t="shared" si="4"/>
        <v>0</v>
      </c>
      <c r="G42" s="72">
        <f t="shared" si="5"/>
        <v>0</v>
      </c>
      <c r="H42" s="72">
        <v>0</v>
      </c>
    </row>
    <row r="43" spans="1:8" ht="30.6" customHeight="1" thickBot="1">
      <c r="A43" s="36" t="s">
        <v>79</v>
      </c>
      <c r="B43" s="48" t="s">
        <v>80</v>
      </c>
      <c r="C43" s="38">
        <v>500</v>
      </c>
      <c r="D43" s="49">
        <v>138</v>
      </c>
      <c r="F43" s="72">
        <f>(D43/7*5)+131</f>
        <v>229.57142857142858</v>
      </c>
      <c r="G43" s="72">
        <f t="shared" si="5"/>
        <v>132.42857142857144</v>
      </c>
      <c r="H43" s="72">
        <f t="shared" si="1"/>
        <v>73.514285714285705</v>
      </c>
    </row>
    <row r="44" spans="1:8" ht="18.75" customHeight="1" thickBot="1">
      <c r="A44" s="36" t="s">
        <v>81</v>
      </c>
      <c r="B44" s="37" t="s">
        <v>82</v>
      </c>
      <c r="C44" s="50">
        <v>199</v>
      </c>
      <c r="D44" s="38">
        <v>68</v>
      </c>
      <c r="F44" s="72">
        <f>(D44/7*5)+50</f>
        <v>98.571428571428569</v>
      </c>
      <c r="G44" s="72">
        <f t="shared" si="5"/>
        <v>32.428571428571445</v>
      </c>
      <c r="H44" s="72">
        <f t="shared" si="1"/>
        <v>83.70423546302942</v>
      </c>
    </row>
    <row r="45" spans="1:8" ht="15.75" customHeight="1" thickBot="1">
      <c r="A45" s="17" t="s">
        <v>83</v>
      </c>
      <c r="B45" s="34" t="s">
        <v>84</v>
      </c>
      <c r="C45" s="46">
        <v>597</v>
      </c>
      <c r="D45" s="35">
        <v>279</v>
      </c>
      <c r="F45" s="72">
        <f>(D45/7*5)+101</f>
        <v>300.28571428571428</v>
      </c>
      <c r="G45" s="72">
        <f t="shared" si="5"/>
        <v>17.714285714285779</v>
      </c>
      <c r="H45" s="72">
        <f t="shared" si="1"/>
        <v>97.032782962431199</v>
      </c>
    </row>
    <row r="46" spans="1:8" s="54" customFormat="1" ht="15.95" customHeight="1" thickBot="1">
      <c r="A46" s="51" t="s">
        <v>85</v>
      </c>
      <c r="B46" s="52" t="s">
        <v>86</v>
      </c>
      <c r="C46" s="53">
        <v>664</v>
      </c>
      <c r="D46" s="53">
        <v>69</v>
      </c>
      <c r="F46" s="73">
        <f>(D46/7*5)+85</f>
        <v>134.28571428571428</v>
      </c>
      <c r="G46" s="73">
        <f t="shared" si="5"/>
        <v>460.71428571428572</v>
      </c>
      <c r="H46" s="73">
        <f t="shared" si="1"/>
        <v>30.615318416523234</v>
      </c>
    </row>
    <row r="47" spans="1:8" ht="16.5" thickBot="1">
      <c r="A47" s="51" t="s">
        <v>87</v>
      </c>
      <c r="B47" s="52" t="s">
        <v>88</v>
      </c>
      <c r="C47" s="53">
        <f>C48</f>
        <v>0</v>
      </c>
      <c r="D47" s="53">
        <f>SUM(D48)</f>
        <v>0</v>
      </c>
      <c r="E47" s="53">
        <f>SUM(E48)</f>
        <v>0</v>
      </c>
      <c r="F47" s="53">
        <f>SUM(F48)</f>
        <v>0</v>
      </c>
      <c r="G47" s="53">
        <f>SUM(G48)</f>
        <v>0</v>
      </c>
      <c r="H47" s="73">
        <v>0</v>
      </c>
    </row>
    <row r="48" spans="1:8" ht="16.5" thickBot="1">
      <c r="A48" s="17" t="s">
        <v>89</v>
      </c>
      <c r="B48" s="34" t="s">
        <v>90</v>
      </c>
      <c r="C48" s="46">
        <v>0</v>
      </c>
      <c r="D48" s="46">
        <v>0</v>
      </c>
      <c r="F48" s="72">
        <f t="shared" si="4"/>
        <v>0</v>
      </c>
      <c r="G48" s="72"/>
      <c r="H48" s="72">
        <v>0</v>
      </c>
    </row>
    <row r="49" spans="1:8" ht="18" customHeight="1" thickBot="1">
      <c r="A49" s="31" t="s">
        <v>91</v>
      </c>
      <c r="B49" s="19" t="s">
        <v>92</v>
      </c>
      <c r="C49" s="20">
        <f>SUM(C50+C51)</f>
        <v>53</v>
      </c>
      <c r="D49" s="20">
        <f>SUM(D50:D51)</f>
        <v>21</v>
      </c>
      <c r="E49" s="20">
        <f>SUM(E50:E51)</f>
        <v>0</v>
      </c>
      <c r="F49" s="20">
        <f>SUM(F50:F51)</f>
        <v>24</v>
      </c>
      <c r="G49" s="20">
        <f>SUM(G50:G51)</f>
        <v>7.9999999999999964</v>
      </c>
      <c r="H49" s="73">
        <f t="shared" si="1"/>
        <v>84.905660377358487</v>
      </c>
    </row>
    <row r="50" spans="1:8" ht="18.75" customHeight="1" thickBot="1">
      <c r="A50" s="17" t="s">
        <v>93</v>
      </c>
      <c r="B50" s="34" t="s">
        <v>94</v>
      </c>
      <c r="C50" s="46">
        <v>13</v>
      </c>
      <c r="D50" s="46">
        <v>3</v>
      </c>
      <c r="F50" s="72">
        <f t="shared" si="4"/>
        <v>2.1428571428571428</v>
      </c>
      <c r="G50" s="73">
        <f t="shared" ref="G50:G56" si="6">C50-(D50+F50)</f>
        <v>7.8571428571428577</v>
      </c>
      <c r="H50" s="72">
        <f t="shared" si="1"/>
        <v>39.560439560439562</v>
      </c>
    </row>
    <row r="51" spans="1:8" ht="16.5" thickBot="1">
      <c r="A51" s="17" t="s">
        <v>95</v>
      </c>
      <c r="B51" s="34" t="s">
        <v>96</v>
      </c>
      <c r="C51" s="46">
        <v>40</v>
      </c>
      <c r="D51" s="46">
        <v>18</v>
      </c>
      <c r="F51" s="72">
        <f>(D51/7*5)+9</f>
        <v>21.857142857142858</v>
      </c>
      <c r="G51" s="73">
        <f t="shared" si="6"/>
        <v>0.1428571428571388</v>
      </c>
      <c r="H51" s="72">
        <f t="shared" si="1"/>
        <v>99.642857142857153</v>
      </c>
    </row>
    <row r="52" spans="1:8" ht="16.5" thickBot="1">
      <c r="A52" s="31" t="s">
        <v>97</v>
      </c>
      <c r="B52" s="19" t="s">
        <v>98</v>
      </c>
      <c r="C52" s="20">
        <v>533</v>
      </c>
      <c r="D52" s="20">
        <v>17</v>
      </c>
      <c r="F52" s="73">
        <f t="shared" si="4"/>
        <v>12.142857142857142</v>
      </c>
      <c r="G52" s="73">
        <f t="shared" si="6"/>
        <v>503.85714285714283</v>
      </c>
      <c r="H52" s="73">
        <f t="shared" si="1"/>
        <v>5.4677030286786383</v>
      </c>
    </row>
    <row r="53" spans="1:8" ht="16.5" thickBot="1">
      <c r="A53" s="31" t="s">
        <v>99</v>
      </c>
      <c r="B53" s="19" t="s">
        <v>100</v>
      </c>
      <c r="C53" s="20"/>
      <c r="D53" s="33">
        <v>0</v>
      </c>
      <c r="F53" s="73"/>
      <c r="G53" s="73">
        <f t="shared" si="6"/>
        <v>0</v>
      </c>
      <c r="H53" s="73">
        <v>0</v>
      </c>
    </row>
    <row r="54" spans="1:8" ht="16.5" thickBot="1">
      <c r="A54" s="31" t="s">
        <v>101</v>
      </c>
      <c r="B54" s="19" t="s">
        <v>102</v>
      </c>
      <c r="C54" s="20">
        <v>115</v>
      </c>
      <c r="D54" s="33">
        <v>1</v>
      </c>
      <c r="F54" s="73">
        <f t="shared" si="4"/>
        <v>0.71428571428571419</v>
      </c>
      <c r="G54" s="73">
        <f t="shared" si="6"/>
        <v>113.28571428571429</v>
      </c>
      <c r="H54" s="73">
        <f t="shared" si="1"/>
        <v>1.4906832298136645</v>
      </c>
    </row>
    <row r="55" spans="1:8" ht="16.5" thickBot="1">
      <c r="A55" s="31" t="s">
        <v>103</v>
      </c>
      <c r="B55" s="19" t="s">
        <v>104</v>
      </c>
      <c r="C55" s="20">
        <v>158</v>
      </c>
      <c r="D55" s="33">
        <v>20</v>
      </c>
      <c r="F55" s="73">
        <f>(D55/7*5)+13</f>
        <v>27.285714285714285</v>
      </c>
      <c r="G55" s="73">
        <f t="shared" si="6"/>
        <v>110.71428571428572</v>
      </c>
      <c r="H55" s="73">
        <f t="shared" si="1"/>
        <v>29.927667269439421</v>
      </c>
    </row>
    <row r="56" spans="1:8" ht="32.25" thickBot="1">
      <c r="A56" s="31" t="s">
        <v>105</v>
      </c>
      <c r="B56" s="19">
        <v>20.25</v>
      </c>
      <c r="C56" s="20">
        <v>10</v>
      </c>
      <c r="D56" s="20">
        <v>0</v>
      </c>
      <c r="F56" s="79">
        <f t="shared" si="4"/>
        <v>0</v>
      </c>
      <c r="G56" s="73">
        <f t="shared" si="6"/>
        <v>10</v>
      </c>
      <c r="H56" s="73">
        <f t="shared" si="1"/>
        <v>0</v>
      </c>
    </row>
    <row r="57" spans="1:8" ht="16.5" thickBot="1">
      <c r="A57" s="31" t="s">
        <v>106</v>
      </c>
      <c r="B57" s="19" t="s">
        <v>107</v>
      </c>
      <c r="C57" s="20">
        <f>SUM(C58+C59)</f>
        <v>499</v>
      </c>
      <c r="D57" s="20">
        <f>SUM(D58:D59)</f>
        <v>209</v>
      </c>
      <c r="E57" s="20">
        <f>SUM(E58:E59)</f>
        <v>0</v>
      </c>
      <c r="F57" s="20">
        <f>SUM(F58:F59)+1</f>
        <v>179.28571428571431</v>
      </c>
      <c r="G57" s="20">
        <f>SUM(G58:G59)</f>
        <v>111.71428571428574</v>
      </c>
      <c r="H57" s="73">
        <f t="shared" si="1"/>
        <v>77.812768393930725</v>
      </c>
    </row>
    <row r="58" spans="1:8" ht="16.5" thickBot="1">
      <c r="A58" s="17" t="s">
        <v>108</v>
      </c>
      <c r="B58" s="34" t="s">
        <v>109</v>
      </c>
      <c r="C58" s="46">
        <v>5</v>
      </c>
      <c r="D58" s="46">
        <v>1</v>
      </c>
      <c r="F58" s="72">
        <f t="shared" si="4"/>
        <v>0.71428571428571419</v>
      </c>
      <c r="G58" s="72">
        <f>C58-(D58+F58)</f>
        <v>3.2857142857142856</v>
      </c>
      <c r="H58" s="72">
        <f t="shared" si="1"/>
        <v>34.285714285714285</v>
      </c>
    </row>
    <row r="59" spans="1:8" ht="16.5" thickBot="1">
      <c r="A59" s="17" t="s">
        <v>110</v>
      </c>
      <c r="B59" s="34" t="s">
        <v>111</v>
      </c>
      <c r="C59" s="46">
        <v>494</v>
      </c>
      <c r="D59" s="46">
        <v>208</v>
      </c>
      <c r="F59" s="72">
        <f>(D59/7*5)+29</f>
        <v>177.57142857142858</v>
      </c>
      <c r="G59" s="72">
        <f>C59-(D59+F59)</f>
        <v>108.42857142857144</v>
      </c>
      <c r="H59" s="72">
        <f t="shared" si="1"/>
        <v>78.050896471949102</v>
      </c>
    </row>
    <row r="60" spans="1:8" s="1" customFormat="1" ht="16.5" thickBot="1">
      <c r="A60" s="31" t="s">
        <v>144</v>
      </c>
      <c r="B60" s="19">
        <v>59</v>
      </c>
      <c r="C60" s="20">
        <f>C61</f>
        <v>60</v>
      </c>
      <c r="D60" s="20">
        <f>D61</f>
        <v>34</v>
      </c>
      <c r="E60" s="20">
        <f>E61</f>
        <v>0</v>
      </c>
      <c r="F60" s="20">
        <f>F61</f>
        <v>24.285714285714285</v>
      </c>
      <c r="G60" s="20">
        <f>G61</f>
        <v>1.7142857142857153</v>
      </c>
      <c r="H60" s="73">
        <f t="shared" si="1"/>
        <v>97.142857142857139</v>
      </c>
    </row>
    <row r="61" spans="1:8" ht="32.25" thickBot="1">
      <c r="A61" s="17" t="s">
        <v>145</v>
      </c>
      <c r="B61" s="34" t="s">
        <v>146</v>
      </c>
      <c r="C61" s="46">
        <v>60</v>
      </c>
      <c r="D61" s="46">
        <v>34</v>
      </c>
      <c r="F61" s="76">
        <f t="shared" si="4"/>
        <v>24.285714285714285</v>
      </c>
      <c r="G61" s="76">
        <f>C61-(D61+F61)</f>
        <v>1.7142857142857153</v>
      </c>
      <c r="H61" s="76">
        <f t="shared" si="1"/>
        <v>97.142857142857139</v>
      </c>
    </row>
    <row r="62" spans="1:8" s="1" customFormat="1" ht="63.75" thickBot="1">
      <c r="A62" s="41" t="s">
        <v>149</v>
      </c>
      <c r="B62" s="42">
        <v>84</v>
      </c>
      <c r="C62" s="20"/>
      <c r="D62" s="20">
        <f>D63</f>
        <v>-9</v>
      </c>
      <c r="F62" s="73"/>
      <c r="G62" s="73"/>
      <c r="H62" s="73"/>
    </row>
    <row r="63" spans="1:8" s="1" customFormat="1" ht="79.5" thickBot="1">
      <c r="A63" s="31" t="s">
        <v>150</v>
      </c>
      <c r="B63" s="19">
        <v>85</v>
      </c>
      <c r="C63" s="20"/>
      <c r="D63" s="20">
        <f>D64</f>
        <v>-9</v>
      </c>
      <c r="F63" s="73"/>
      <c r="G63" s="73"/>
      <c r="H63" s="73"/>
    </row>
    <row r="64" spans="1:8" s="1" customFormat="1" ht="48" thickBot="1">
      <c r="A64" s="31" t="s">
        <v>151</v>
      </c>
      <c r="B64" s="19">
        <v>85.01</v>
      </c>
      <c r="C64" s="20"/>
      <c r="D64" s="20">
        <f>D65</f>
        <v>-9</v>
      </c>
      <c r="F64" s="73"/>
      <c r="G64" s="73"/>
      <c r="H64" s="73"/>
    </row>
    <row r="65" spans="1:8" ht="63.75" thickBot="1">
      <c r="A65" s="17" t="s">
        <v>152</v>
      </c>
      <c r="B65" s="34" t="s">
        <v>153</v>
      </c>
      <c r="C65" s="46"/>
      <c r="D65" s="46">
        <v>-9</v>
      </c>
      <c r="F65" s="72"/>
      <c r="G65" s="72"/>
      <c r="H65" s="72"/>
    </row>
    <row r="66" spans="1:8" ht="16.5" thickBot="1">
      <c r="A66" s="31" t="s">
        <v>112</v>
      </c>
      <c r="B66" s="19" t="s">
        <v>113</v>
      </c>
      <c r="C66" s="20">
        <f>C67</f>
        <v>0</v>
      </c>
      <c r="D66" s="20">
        <f t="shared" ref="D66:H67" si="7">SUM(D67)</f>
        <v>0</v>
      </c>
      <c r="E66" s="20">
        <f t="shared" si="7"/>
        <v>0</v>
      </c>
      <c r="F66" s="20">
        <f t="shared" si="7"/>
        <v>0</v>
      </c>
      <c r="G66" s="20">
        <f t="shared" si="7"/>
        <v>0</v>
      </c>
      <c r="H66" s="20">
        <f t="shared" si="7"/>
        <v>0</v>
      </c>
    </row>
    <row r="67" spans="1:8" ht="16.5" thickBot="1">
      <c r="A67" s="31" t="s">
        <v>114</v>
      </c>
      <c r="B67" s="19" t="s">
        <v>115</v>
      </c>
      <c r="C67" s="20">
        <f>C68</f>
        <v>0</v>
      </c>
      <c r="D67" s="20">
        <f t="shared" si="7"/>
        <v>0</v>
      </c>
      <c r="E67" s="20">
        <f t="shared" si="7"/>
        <v>0</v>
      </c>
      <c r="F67" s="20">
        <f t="shared" si="7"/>
        <v>0</v>
      </c>
      <c r="G67" s="20">
        <f t="shared" si="7"/>
        <v>0</v>
      </c>
      <c r="H67" s="20">
        <f t="shared" si="7"/>
        <v>0</v>
      </c>
    </row>
    <row r="68" spans="1:8" ht="16.5" thickBot="1">
      <c r="A68" s="31" t="s">
        <v>116</v>
      </c>
      <c r="B68" s="19" t="s">
        <v>117</v>
      </c>
      <c r="C68" s="20">
        <f t="shared" ref="C68:H68" si="8">SUM(C69:C74)</f>
        <v>0</v>
      </c>
      <c r="D68" s="20">
        <f t="shared" si="8"/>
        <v>0</v>
      </c>
      <c r="E68" s="20">
        <f t="shared" si="8"/>
        <v>0</v>
      </c>
      <c r="F68" s="20">
        <f t="shared" si="8"/>
        <v>0</v>
      </c>
      <c r="G68" s="20">
        <f t="shared" si="8"/>
        <v>0</v>
      </c>
      <c r="H68" s="20">
        <f t="shared" si="8"/>
        <v>0</v>
      </c>
    </row>
    <row r="69" spans="1:8" ht="16.5" thickBot="1">
      <c r="A69" s="17" t="s">
        <v>118</v>
      </c>
      <c r="B69" s="34" t="s">
        <v>119</v>
      </c>
      <c r="C69" s="46">
        <v>0</v>
      </c>
      <c r="D69" s="46"/>
      <c r="F69" s="72"/>
      <c r="G69" s="72"/>
      <c r="H69" s="72"/>
    </row>
    <row r="70" spans="1:8" ht="31.5" customHeight="1" thickBot="1">
      <c r="A70" s="17" t="s">
        <v>120</v>
      </c>
      <c r="B70" s="55" t="s">
        <v>121</v>
      </c>
      <c r="C70" s="35">
        <v>0</v>
      </c>
      <c r="D70" s="35">
        <v>0</v>
      </c>
      <c r="F70" s="72"/>
      <c r="G70" s="72"/>
      <c r="H70" s="72"/>
    </row>
    <row r="71" spans="1:8" ht="15.75">
      <c r="A71" s="24" t="s">
        <v>122</v>
      </c>
      <c r="B71" s="84" t="s">
        <v>123</v>
      </c>
      <c r="C71" s="40">
        <v>0</v>
      </c>
      <c r="D71" s="86"/>
      <c r="F71" s="74"/>
      <c r="G71" s="74"/>
      <c r="H71" s="74"/>
    </row>
    <row r="72" spans="1:8" ht="14.1" customHeight="1" thickBot="1">
      <c r="A72" s="17" t="s">
        <v>124</v>
      </c>
      <c r="B72" s="85"/>
      <c r="C72" s="57"/>
      <c r="D72" s="87"/>
      <c r="F72" s="75"/>
      <c r="G72" s="75"/>
      <c r="H72" s="75"/>
    </row>
    <row r="73" spans="1:8" ht="21" customHeight="1" thickBot="1">
      <c r="A73" s="17" t="s">
        <v>125</v>
      </c>
      <c r="B73" s="34" t="s">
        <v>126</v>
      </c>
      <c r="C73" s="46">
        <v>0</v>
      </c>
      <c r="D73" s="46">
        <v>0</v>
      </c>
      <c r="F73" s="72"/>
      <c r="G73" s="72"/>
      <c r="H73" s="72"/>
    </row>
    <row r="74" spans="1:8" ht="32.25" thickBot="1">
      <c r="A74" s="17" t="s">
        <v>127</v>
      </c>
      <c r="B74" s="34">
        <v>71.03</v>
      </c>
      <c r="C74" s="46">
        <v>0</v>
      </c>
      <c r="D74" s="46"/>
      <c r="F74" s="72"/>
      <c r="G74" s="72"/>
      <c r="H74" s="72"/>
    </row>
    <row r="75" spans="1:8" ht="15.75">
      <c r="A75" s="60"/>
    </row>
    <row r="78" spans="1:8">
      <c r="A78" s="61" t="s">
        <v>140</v>
      </c>
      <c r="F78" s="61" t="s">
        <v>134</v>
      </c>
    </row>
    <row r="80" spans="1:8">
      <c r="A80" s="1" t="s">
        <v>139</v>
      </c>
      <c r="D80" s="62" t="s">
        <v>135</v>
      </c>
      <c r="F80" s="62"/>
    </row>
  </sheetData>
  <mergeCells count="14">
    <mergeCell ref="B71:B72"/>
    <mergeCell ref="D71:D72"/>
    <mergeCell ref="E13:E14"/>
    <mergeCell ref="F13:F14"/>
    <mergeCell ref="G13:G14"/>
    <mergeCell ref="B13:B14"/>
    <mergeCell ref="C13:C14"/>
    <mergeCell ref="D13:D14"/>
    <mergeCell ref="A8:A9"/>
    <mergeCell ref="B8:B9"/>
    <mergeCell ref="D8:D9"/>
    <mergeCell ref="A10:A11"/>
    <mergeCell ref="B10:B11"/>
    <mergeCell ref="H13:H14"/>
  </mergeCells>
  <pageMargins left="0.75" right="0.75" top="1" bottom="1" header="0.5" footer="0.5"/>
  <pageSetup paperSize="9" scale="78" orientation="portrait" r:id="rId1"/>
  <headerFooter alignWithMargins="0"/>
  <rowBreaks count="1" manualBreakCount="1">
    <brk id="46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94"/>
  <sheetViews>
    <sheetView topLeftCell="A48" zoomScaleNormal="100" workbookViewId="0">
      <selection activeCell="F53" sqref="F53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  <col min="9" max="9" width="17.140625" bestFit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166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95"/>
      <c r="B8" s="95"/>
      <c r="C8" s="8"/>
      <c r="D8" s="95"/>
      <c r="E8" s="97"/>
      <c r="F8" s="99" t="s">
        <v>6</v>
      </c>
    </row>
    <row r="9" spans="1:9" ht="21" customHeight="1" thickBot="1">
      <c r="A9" s="96"/>
      <c r="B9" s="96"/>
      <c r="C9" s="9"/>
      <c r="D9" s="96"/>
      <c r="E9" s="98"/>
      <c r="F9" s="100"/>
    </row>
    <row r="10" spans="1:9" ht="18" customHeight="1">
      <c r="A10" s="101" t="s">
        <v>7</v>
      </c>
      <c r="B10" s="101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102"/>
      <c r="B11" s="102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88"/>
      <c r="C13" s="90"/>
      <c r="D13" s="90">
        <f>SUM(D17:D19)</f>
        <v>4921000</v>
      </c>
      <c r="E13" s="90">
        <f>SUM(F13-D13)</f>
        <v>697000</v>
      </c>
      <c r="F13" s="90">
        <f>SUM(F17:F19)</f>
        <v>5618000</v>
      </c>
      <c r="H13" s="16"/>
    </row>
    <row r="14" spans="1:9" ht="16.5" hidden="1" customHeight="1">
      <c r="A14" s="17" t="s">
        <v>20</v>
      </c>
      <c r="B14" s="89"/>
      <c r="C14" s="91"/>
      <c r="D14" s="91"/>
      <c r="E14" s="92"/>
      <c r="F14" s="91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9" ht="18" customHeight="1" thickBot="1">
      <c r="A17" s="21" t="s">
        <v>22</v>
      </c>
      <c r="B17" s="22" t="s">
        <v>23</v>
      </c>
      <c r="C17" s="23">
        <f>C23</f>
        <v>10351000</v>
      </c>
      <c r="D17" s="23">
        <f>CONT_EXECUTIE_IAN_2018!F17+CONT_EXECUTIE_Feb_2018!E17+CONT_EXECUTIE_Mar_2018!E17+CONT_EXECUTIE_Apr_2018!E17+CONT_EXECUTIE_Mai_2018!E17+CONT_EXECUTIE_Iunie_2018!E17+CONT_EXECUTIE_Iulie_2018!E17</f>
        <v>3365000</v>
      </c>
      <c r="E17" s="23">
        <f>SUM(F17-D17)</f>
        <v>530000</v>
      </c>
      <c r="F17" s="23">
        <v>3895000</v>
      </c>
    </row>
    <row r="18" spans="1:9" ht="16.5" thickBot="1">
      <c r="A18" s="24" t="s">
        <v>24</v>
      </c>
      <c r="B18" s="25" t="s">
        <v>25</v>
      </c>
      <c r="C18" s="67">
        <f>C42+C67</f>
        <v>4151000</v>
      </c>
      <c r="D18" s="26">
        <f>CONT_EXECUTIE_IAN_2018!F18+CONT_EXECUTIE_Feb_2018!E18+CONT_EXECUTIE_Mar_2018!E18+CONT_EXECUTIE_Apr_2018!E18+CONT_EXECUTIE_Mai_2018!E18+CONT_EXECUTIE_Iunie_2018!E18+CONT_EXECUTIE_Iulie_2018!E18</f>
        <v>1556000</v>
      </c>
      <c r="E18" s="27">
        <f>SUM(F18-D18)</f>
        <v>167000</v>
      </c>
      <c r="F18" s="26">
        <v>1723000</v>
      </c>
    </row>
    <row r="19" spans="1:9" ht="16.5" thickBot="1">
      <c r="A19" s="17"/>
      <c r="B19" s="25" t="s">
        <v>26</v>
      </c>
      <c r="C19" s="64">
        <f>C73</f>
        <v>0</v>
      </c>
      <c r="D19" s="28"/>
      <c r="E19" s="29">
        <f>SUM(F19-D19)</f>
        <v>0</v>
      </c>
      <c r="F19" s="28"/>
    </row>
    <row r="20" spans="1:9" ht="18.75">
      <c r="A20" s="30" t="s">
        <v>27</v>
      </c>
      <c r="B20" s="93"/>
      <c r="C20" s="94">
        <f>SUM(C22+C73)</f>
        <v>14502000</v>
      </c>
      <c r="D20" s="94">
        <f>SUM(D22+D73+D69)</f>
        <v>4532907</v>
      </c>
      <c r="E20" s="94">
        <f>SUM(E22+E73)</f>
        <v>876236</v>
      </c>
      <c r="F20" s="94">
        <f>SUM(F22+F73)</f>
        <v>5417843</v>
      </c>
    </row>
    <row r="21" spans="1:9" ht="13.5" customHeight="1" thickBot="1">
      <c r="A21" s="17" t="s">
        <v>20</v>
      </c>
      <c r="B21" s="89"/>
      <c r="C21" s="91"/>
      <c r="D21" s="91"/>
      <c r="E21" s="91"/>
      <c r="F21" s="91"/>
    </row>
    <row r="22" spans="1:9" ht="19.5" thickBot="1">
      <c r="A22" s="31" t="s">
        <v>28</v>
      </c>
      <c r="B22" s="19" t="s">
        <v>29</v>
      </c>
      <c r="C22" s="20">
        <f>SUM(C23+C42+C67)</f>
        <v>14502000</v>
      </c>
      <c r="D22" s="20">
        <f>SUM(D23+D42+D67)</f>
        <v>4541607</v>
      </c>
      <c r="E22" s="20">
        <f>SUM(E23+E42+E67)</f>
        <v>876236</v>
      </c>
      <c r="F22" s="20">
        <f>SUM(F23+F42+F67)</f>
        <v>5417843</v>
      </c>
    </row>
    <row r="23" spans="1:9" ht="30.6" customHeight="1" thickBot="1">
      <c r="A23" s="31" t="s">
        <v>30</v>
      </c>
      <c r="B23" s="32" t="s">
        <v>31</v>
      </c>
      <c r="C23" s="33">
        <f>SUM(C24+C32+C35)</f>
        <v>10351000</v>
      </c>
      <c r="D23" s="33">
        <f>SUM(D24+D35+D32)</f>
        <v>3311570</v>
      </c>
      <c r="E23" s="33">
        <f t="shared" ref="E23:E29" si="0">SUM(F23-D23)</f>
        <v>562520</v>
      </c>
      <c r="F23" s="33">
        <f>SUM(F24+F35+F32)</f>
        <v>3874090</v>
      </c>
      <c r="I23" s="66">
        <f>F23-F32</f>
        <v>3868257</v>
      </c>
    </row>
    <row r="24" spans="1:9" ht="20.25" customHeight="1" thickBot="1">
      <c r="A24" s="31" t="s">
        <v>32</v>
      </c>
      <c r="B24" s="19" t="s">
        <v>33</v>
      </c>
      <c r="C24" s="33">
        <f>SUM(C25:C31)</f>
        <v>8696000</v>
      </c>
      <c r="D24" s="33">
        <f>SUM(D25:D31)</f>
        <v>3122296</v>
      </c>
      <c r="E24" s="33">
        <f>SUM(F24-D24)</f>
        <v>535560</v>
      </c>
      <c r="F24" s="33">
        <f>SUM(F25:F31)</f>
        <v>3657856</v>
      </c>
    </row>
    <row r="25" spans="1:9" ht="16.5" customHeight="1" thickBot="1">
      <c r="A25" s="17" t="s">
        <v>34</v>
      </c>
      <c r="B25" s="34" t="s">
        <v>35</v>
      </c>
      <c r="C25" s="35">
        <v>8500000</v>
      </c>
      <c r="D25" s="35">
        <v>3029111</v>
      </c>
      <c r="E25" s="35">
        <f t="shared" si="0"/>
        <v>524930</v>
      </c>
      <c r="F25" s="35">
        <v>3554041</v>
      </c>
    </row>
    <row r="26" spans="1:9" ht="19.5" customHeight="1" thickBot="1">
      <c r="A26" s="17" t="s">
        <v>36</v>
      </c>
      <c r="B26" s="34" t="s">
        <v>37</v>
      </c>
      <c r="C26" s="35">
        <v>10000</v>
      </c>
      <c r="D26" s="35">
        <v>4936</v>
      </c>
      <c r="E26" s="35">
        <f t="shared" si="0"/>
        <v>408</v>
      </c>
      <c r="F26" s="35">
        <v>5344</v>
      </c>
    </row>
    <row r="27" spans="1:9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9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9" ht="32.25" thickBot="1">
      <c r="A29" s="36" t="s">
        <v>42</v>
      </c>
      <c r="B29" s="37" t="s">
        <v>43</v>
      </c>
      <c r="C29" s="38">
        <v>80000</v>
      </c>
      <c r="D29" s="38">
        <v>47235</v>
      </c>
      <c r="E29" s="38">
        <f t="shared" si="0"/>
        <v>3741</v>
      </c>
      <c r="F29" s="38">
        <v>50976</v>
      </c>
    </row>
    <row r="30" spans="1:9" ht="16.5" thickBot="1">
      <c r="A30" s="17" t="s">
        <v>44</v>
      </c>
      <c r="B30" s="34" t="s">
        <v>45</v>
      </c>
      <c r="C30" s="35">
        <v>50000</v>
      </c>
      <c r="D30" s="35">
        <v>10243</v>
      </c>
      <c r="E30" s="39">
        <f>SUM(F30-D30)</f>
        <v>1824</v>
      </c>
      <c r="F30" s="35">
        <v>12067</v>
      </c>
    </row>
    <row r="31" spans="1:9" ht="16.5" thickBot="1">
      <c r="A31" s="17" t="s">
        <v>46</v>
      </c>
      <c r="B31" s="34" t="s">
        <v>47</v>
      </c>
      <c r="C31" s="35">
        <v>56000</v>
      </c>
      <c r="D31" s="35">
        <v>30771</v>
      </c>
      <c r="E31" s="40">
        <f>SUM(F31-D31)</f>
        <v>4657</v>
      </c>
      <c r="F31" s="35">
        <v>35428</v>
      </c>
    </row>
    <row r="32" spans="1:9" ht="16.5" thickBot="1">
      <c r="A32" s="41" t="s">
        <v>48</v>
      </c>
      <c r="B32" s="42">
        <v>10.02</v>
      </c>
      <c r="C32" s="43">
        <f>SUM(C33:C34)</f>
        <v>341000</v>
      </c>
      <c r="D32" s="43">
        <f>SUM(D33:D34)</f>
        <v>0</v>
      </c>
      <c r="E32" s="65">
        <f>SUM(E33:E34)</f>
        <v>5833</v>
      </c>
      <c r="F32" s="43">
        <f>SUM(F33:F34)</f>
        <v>5833</v>
      </c>
      <c r="G32" s="43">
        <f>SUM(G33:G34)</f>
        <v>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0</v>
      </c>
      <c r="E33" s="47">
        <f>SUM(F33-D33)</f>
        <v>3783</v>
      </c>
      <c r="F33" s="35">
        <v>3783</v>
      </c>
    </row>
    <row r="34" spans="1:6" ht="16.5" thickBot="1">
      <c r="A34" s="17" t="s">
        <v>136</v>
      </c>
      <c r="B34" s="34" t="s">
        <v>137</v>
      </c>
      <c r="C34" s="46">
        <v>331000</v>
      </c>
      <c r="D34" s="35">
        <v>0</v>
      </c>
      <c r="E34" s="47">
        <f>SUM(F34-D34)</f>
        <v>2050</v>
      </c>
      <c r="F34" s="35">
        <v>2050</v>
      </c>
    </row>
    <row r="35" spans="1:6" ht="16.5" thickBot="1">
      <c r="A35" s="31" t="s">
        <v>51</v>
      </c>
      <c r="B35" s="19" t="s">
        <v>52</v>
      </c>
      <c r="C35" s="33">
        <f>SUM(C36:C41)</f>
        <v>1314000</v>
      </c>
      <c r="D35" s="33">
        <f>SUM(D36:D41)</f>
        <v>189274</v>
      </c>
      <c r="E35" s="33">
        <f>SUM(E36:E41)</f>
        <v>21127</v>
      </c>
      <c r="F35" s="33">
        <f>SUM(F36:F41)</f>
        <v>210401</v>
      </c>
    </row>
    <row r="36" spans="1:6" ht="16.5" thickBot="1">
      <c r="A36" s="17" t="s">
        <v>53</v>
      </c>
      <c r="B36" s="34" t="s">
        <v>54</v>
      </c>
      <c r="C36" s="46">
        <v>54000</v>
      </c>
      <c r="D36" s="35">
        <v>51019</v>
      </c>
      <c r="E36" s="35">
        <f t="shared" ref="E36:E41" si="1">SUM(F36-D36)</f>
        <v>0</v>
      </c>
      <c r="F36" s="35">
        <v>51019</v>
      </c>
    </row>
    <row r="37" spans="1:6" ht="16.5" thickBot="1">
      <c r="A37" s="17" t="s">
        <v>55</v>
      </c>
      <c r="B37" s="34" t="s">
        <v>56</v>
      </c>
      <c r="C37" s="46">
        <v>2000</v>
      </c>
      <c r="D37" s="35">
        <v>1563</v>
      </c>
      <c r="E37" s="35">
        <f t="shared" si="1"/>
        <v>0</v>
      </c>
      <c r="F37" s="35">
        <v>1563</v>
      </c>
    </row>
    <row r="38" spans="1:6" ht="18.75" customHeight="1" thickBot="1">
      <c r="A38" s="17" t="s">
        <v>57</v>
      </c>
      <c r="B38" s="34" t="s">
        <v>58</v>
      </c>
      <c r="C38" s="46">
        <v>18000</v>
      </c>
      <c r="D38" s="35">
        <v>16653</v>
      </c>
      <c r="E38" s="35">
        <f t="shared" si="1"/>
        <v>0</v>
      </c>
      <c r="F38" s="35">
        <v>16653</v>
      </c>
    </row>
    <row r="39" spans="1:6" ht="30" customHeight="1" thickBot="1">
      <c r="A39" s="36" t="s">
        <v>59</v>
      </c>
      <c r="B39" s="48" t="s">
        <v>60</v>
      </c>
      <c r="C39" s="38">
        <v>1000</v>
      </c>
      <c r="D39" s="38">
        <v>518</v>
      </c>
      <c r="E39" s="38">
        <f t="shared" si="1"/>
        <v>0</v>
      </c>
      <c r="F39" s="38">
        <v>518</v>
      </c>
    </row>
    <row r="40" spans="1:6" ht="15" customHeight="1" thickBot="1">
      <c r="A40" s="17" t="s">
        <v>61</v>
      </c>
      <c r="B40" s="34" t="s">
        <v>62</v>
      </c>
      <c r="C40" s="46">
        <v>8000</v>
      </c>
      <c r="D40" s="35">
        <v>7215</v>
      </c>
      <c r="E40" s="35">
        <f t="shared" si="1"/>
        <v>0</v>
      </c>
      <c r="F40" s="35">
        <v>7215</v>
      </c>
    </row>
    <row r="41" spans="1:6" ht="15" customHeight="1" thickBot="1">
      <c r="A41" s="17" t="s">
        <v>142</v>
      </c>
      <c r="B41" s="34" t="s">
        <v>143</v>
      </c>
      <c r="C41" s="46">
        <v>1231000</v>
      </c>
      <c r="D41" s="35">
        <v>112306</v>
      </c>
      <c r="E41" s="35">
        <f t="shared" si="1"/>
        <v>21127</v>
      </c>
      <c r="F41" s="35">
        <v>133433</v>
      </c>
    </row>
    <row r="42" spans="1:6" ht="16.5" thickBot="1">
      <c r="A42" s="31" t="s">
        <v>63</v>
      </c>
      <c r="B42" s="19" t="s">
        <v>64</v>
      </c>
      <c r="C42" s="33">
        <f>SUM(C43+C53+C54+C56+C59+C60+C61+C62+C63+C64)</f>
        <v>4091000</v>
      </c>
      <c r="D42" s="33">
        <f>SUM(D43+D53+D54+D56+D59+D60+D61+D62+D63+D64)</f>
        <v>1195685</v>
      </c>
      <c r="E42" s="33">
        <f>SUM(E43+E53+E54+E56+E59+E60+E61+E62+E63+E64)</f>
        <v>307427</v>
      </c>
      <c r="F42" s="33">
        <f>SUM(F43+F53+F54+F56+F59+F60+F61+F62+F63+F64)</f>
        <v>1503112</v>
      </c>
    </row>
    <row r="43" spans="1:6" ht="16.5" thickBot="1">
      <c r="A43" s="31" t="s">
        <v>65</v>
      </c>
      <c r="B43" s="19" t="s">
        <v>66</v>
      </c>
      <c r="C43" s="33">
        <f>SUM(C44:C52)</f>
        <v>2059000</v>
      </c>
      <c r="D43" s="33">
        <f>SUM(D44:D52)</f>
        <v>859155</v>
      </c>
      <c r="E43" s="33">
        <f>SUM(E44:E52)</f>
        <v>120988</v>
      </c>
      <c r="F43" s="33">
        <f>SUM(F44:F52)</f>
        <v>980143</v>
      </c>
    </row>
    <row r="44" spans="1:6" ht="16.5" thickBot="1">
      <c r="A44" s="17" t="s">
        <v>67</v>
      </c>
      <c r="B44" s="34" t="s">
        <v>68</v>
      </c>
      <c r="C44" s="46">
        <v>10000</v>
      </c>
      <c r="D44" s="35">
        <v>2492</v>
      </c>
      <c r="E44" s="35">
        <f t="shared" ref="E44:E75" si="2">SUM(F44-D44)</f>
        <v>0</v>
      </c>
      <c r="F44" s="35">
        <v>2492</v>
      </c>
    </row>
    <row r="45" spans="1:6" ht="16.5" thickBot="1">
      <c r="A45" s="17" t="s">
        <v>69</v>
      </c>
      <c r="B45" s="34" t="s">
        <v>70</v>
      </c>
      <c r="C45" s="46">
        <v>18000</v>
      </c>
      <c r="D45" s="35">
        <v>3903</v>
      </c>
      <c r="E45" s="35">
        <f t="shared" si="2"/>
        <v>0</v>
      </c>
      <c r="F45" s="35">
        <v>3903</v>
      </c>
    </row>
    <row r="46" spans="1:6" ht="16.5" thickBot="1">
      <c r="A46" s="17" t="s">
        <v>71</v>
      </c>
      <c r="B46" s="34" t="s">
        <v>72</v>
      </c>
      <c r="C46" s="46">
        <v>670000</v>
      </c>
      <c r="D46" s="35">
        <v>352583</v>
      </c>
      <c r="E46" s="35">
        <f t="shared" si="2"/>
        <v>17405</v>
      </c>
      <c r="F46" s="35">
        <v>369988</v>
      </c>
    </row>
    <row r="47" spans="1:6" ht="16.5" thickBot="1">
      <c r="A47" s="17" t="s">
        <v>73</v>
      </c>
      <c r="B47" s="34" t="s">
        <v>74</v>
      </c>
      <c r="C47" s="46">
        <v>35000</v>
      </c>
      <c r="D47" s="35">
        <v>10781</v>
      </c>
      <c r="E47" s="35">
        <f t="shared" si="2"/>
        <v>151</v>
      </c>
      <c r="F47" s="35">
        <v>10932</v>
      </c>
    </row>
    <row r="48" spans="1:6" ht="16.5" thickBot="1">
      <c r="A48" s="17" t="s">
        <v>75</v>
      </c>
      <c r="B48" s="34" t="s">
        <v>76</v>
      </c>
      <c r="C48" s="46">
        <v>30000</v>
      </c>
      <c r="D48" s="35">
        <v>3775</v>
      </c>
      <c r="E48" s="35">
        <f>SUM(F48-D48)</f>
        <v>1231</v>
      </c>
      <c r="F48" s="35">
        <v>5006</v>
      </c>
    </row>
    <row r="49" spans="1:6" ht="16.5" thickBot="1">
      <c r="A49" s="17" t="s">
        <v>77</v>
      </c>
      <c r="B49" s="34" t="s">
        <v>78</v>
      </c>
      <c r="C49" s="46"/>
      <c r="D49" s="35"/>
      <c r="E49" s="35"/>
      <c r="F49" s="35"/>
    </row>
    <row r="50" spans="1:6" ht="30.6" customHeight="1" thickBot="1">
      <c r="A50" s="36" t="s">
        <v>79</v>
      </c>
      <c r="B50" s="48" t="s">
        <v>80</v>
      </c>
      <c r="C50" s="38">
        <v>500000</v>
      </c>
      <c r="D50" s="49">
        <v>137928</v>
      </c>
      <c r="E50" s="38">
        <f t="shared" si="2"/>
        <v>19555</v>
      </c>
      <c r="F50" s="49">
        <v>157483</v>
      </c>
    </row>
    <row r="51" spans="1:6" ht="18.75" customHeight="1" thickBot="1">
      <c r="A51" s="36" t="s">
        <v>81</v>
      </c>
      <c r="B51" s="37" t="s">
        <v>82</v>
      </c>
      <c r="C51" s="50">
        <v>199000</v>
      </c>
      <c r="D51" s="38">
        <v>68338</v>
      </c>
      <c r="E51" s="38">
        <f t="shared" si="2"/>
        <v>383</v>
      </c>
      <c r="F51" s="38">
        <v>68721</v>
      </c>
    </row>
    <row r="52" spans="1:6" ht="15.75" customHeight="1" thickBot="1">
      <c r="A52" s="17" t="s">
        <v>83</v>
      </c>
      <c r="B52" s="34" t="s">
        <v>84</v>
      </c>
      <c r="C52" s="46">
        <v>597000</v>
      </c>
      <c r="D52" s="35">
        <v>279355</v>
      </c>
      <c r="E52" s="35">
        <f>SUM(F52-D52)</f>
        <v>82263</v>
      </c>
      <c r="F52" s="35">
        <f>361118+500</f>
        <v>361618</v>
      </c>
    </row>
    <row r="53" spans="1:6" s="54" customFormat="1" ht="15.95" customHeight="1" thickBot="1">
      <c r="A53" s="51" t="s">
        <v>85</v>
      </c>
      <c r="B53" s="52" t="s">
        <v>86</v>
      </c>
      <c r="C53" s="53">
        <v>534000</v>
      </c>
      <c r="D53" s="53">
        <v>68750</v>
      </c>
      <c r="E53" s="53">
        <f t="shared" si="2"/>
        <v>24990</v>
      </c>
      <c r="F53" s="53">
        <v>93740</v>
      </c>
    </row>
    <row r="54" spans="1:6" ht="16.5" thickBot="1">
      <c r="A54" s="51" t="s">
        <v>87</v>
      </c>
      <c r="B54" s="52" t="s">
        <v>88</v>
      </c>
      <c r="C54" s="53">
        <f>C55</f>
        <v>230000</v>
      </c>
      <c r="D54" s="53">
        <f>SUM(D55)</f>
        <v>0</v>
      </c>
      <c r="E54" s="53">
        <f t="shared" si="2"/>
        <v>71222</v>
      </c>
      <c r="F54" s="53">
        <f>SUM(F55)</f>
        <v>71222</v>
      </c>
    </row>
    <row r="55" spans="1:6" ht="16.5" thickBot="1">
      <c r="A55" s="17" t="s">
        <v>89</v>
      </c>
      <c r="B55" s="34" t="s">
        <v>90</v>
      </c>
      <c r="C55" s="46">
        <v>230000</v>
      </c>
      <c r="D55" s="46">
        <v>0</v>
      </c>
      <c r="E55" s="46">
        <f t="shared" si="2"/>
        <v>71222</v>
      </c>
      <c r="F55" s="46">
        <v>71222</v>
      </c>
    </row>
    <row r="56" spans="1:6" ht="18" customHeight="1" thickBot="1">
      <c r="A56" s="31" t="s">
        <v>91</v>
      </c>
      <c r="B56" s="19" t="s">
        <v>92</v>
      </c>
      <c r="C56" s="20">
        <f>SUM(C57+C58)</f>
        <v>53000</v>
      </c>
      <c r="D56" s="20">
        <f>SUM(D57:D58)</f>
        <v>20691</v>
      </c>
      <c r="E56" s="20">
        <f t="shared" si="2"/>
        <v>3340</v>
      </c>
      <c r="F56" s="20">
        <f>SUM(F57:F58)</f>
        <v>24031</v>
      </c>
    </row>
    <row r="57" spans="1:6" ht="18.75" customHeight="1" thickBot="1">
      <c r="A57" s="17" t="s">
        <v>93</v>
      </c>
      <c r="B57" s="34" t="s">
        <v>94</v>
      </c>
      <c r="C57" s="46">
        <v>13000</v>
      </c>
      <c r="D57" s="46">
        <v>2554</v>
      </c>
      <c r="E57" s="46">
        <f t="shared" si="2"/>
        <v>140</v>
      </c>
      <c r="F57" s="46">
        <v>2694</v>
      </c>
    </row>
    <row r="58" spans="1:6" ht="16.5" thickBot="1">
      <c r="A58" s="17" t="s">
        <v>95</v>
      </c>
      <c r="B58" s="34" t="s">
        <v>96</v>
      </c>
      <c r="C58" s="46">
        <v>40000</v>
      </c>
      <c r="D58" s="46">
        <v>18137</v>
      </c>
      <c r="E58" s="46">
        <f>SUM(F58-D58)</f>
        <v>3200</v>
      </c>
      <c r="F58" s="46">
        <v>21337</v>
      </c>
    </row>
    <row r="59" spans="1:6" ht="16.5" thickBot="1">
      <c r="A59" s="31" t="s">
        <v>97</v>
      </c>
      <c r="B59" s="19" t="s">
        <v>98</v>
      </c>
      <c r="C59" s="20">
        <v>533000</v>
      </c>
      <c r="D59" s="20">
        <v>16616</v>
      </c>
      <c r="E59" s="20">
        <f>SUM(F59-D59)</f>
        <v>0</v>
      </c>
      <c r="F59" s="20">
        <v>16616</v>
      </c>
    </row>
    <row r="60" spans="1:6" ht="16.5" thickBot="1">
      <c r="A60" s="31" t="s">
        <v>99</v>
      </c>
      <c r="B60" s="19" t="s">
        <v>100</v>
      </c>
      <c r="C60" s="20"/>
      <c r="D60" s="33">
        <v>0</v>
      </c>
      <c r="E60" s="20">
        <f>SUM(F60-D60)</f>
        <v>0</v>
      </c>
      <c r="F60" s="33">
        <v>0</v>
      </c>
    </row>
    <row r="61" spans="1:6" ht="16.5" thickBot="1">
      <c r="A61" s="31" t="s">
        <v>101</v>
      </c>
      <c r="B61" s="19" t="s">
        <v>102</v>
      </c>
      <c r="C61" s="20">
        <v>115000</v>
      </c>
      <c r="D61" s="33">
        <v>800</v>
      </c>
      <c r="E61" s="20">
        <f t="shared" si="2"/>
        <v>0</v>
      </c>
      <c r="F61" s="33">
        <v>800</v>
      </c>
    </row>
    <row r="62" spans="1:6" ht="16.5" thickBot="1">
      <c r="A62" s="31" t="s">
        <v>103</v>
      </c>
      <c r="B62" s="19" t="s">
        <v>104</v>
      </c>
      <c r="C62" s="20">
        <v>58000</v>
      </c>
      <c r="D62" s="33">
        <v>20323</v>
      </c>
      <c r="E62" s="20">
        <f t="shared" si="2"/>
        <v>2408</v>
      </c>
      <c r="F62" s="33">
        <v>22731</v>
      </c>
    </row>
    <row r="63" spans="1:6" ht="32.25" thickBot="1">
      <c r="A63" s="31" t="s">
        <v>105</v>
      </c>
      <c r="B63" s="19">
        <v>20.25</v>
      </c>
      <c r="C63" s="20">
        <v>10000</v>
      </c>
      <c r="D63" s="33"/>
      <c r="E63" s="20"/>
      <c r="F63" s="33"/>
    </row>
    <row r="64" spans="1:6" ht="16.5" thickBot="1">
      <c r="A64" s="31" t="s">
        <v>106</v>
      </c>
      <c r="B64" s="19" t="s">
        <v>107</v>
      </c>
      <c r="C64" s="20">
        <f>SUM(C65+C66)</f>
        <v>499000</v>
      </c>
      <c r="D64" s="20">
        <f>SUM(D65:D66)</f>
        <v>209350</v>
      </c>
      <c r="E64" s="20">
        <f t="shared" si="2"/>
        <v>84479</v>
      </c>
      <c r="F64" s="20">
        <f>SUM(F65:F66)</f>
        <v>293829</v>
      </c>
    </row>
    <row r="65" spans="1:9" ht="16.5" thickBot="1">
      <c r="A65" s="17" t="s">
        <v>108</v>
      </c>
      <c r="B65" s="34" t="s">
        <v>109</v>
      </c>
      <c r="C65" s="46">
        <v>5000</v>
      </c>
      <c r="D65" s="46">
        <v>1062</v>
      </c>
      <c r="E65" s="46">
        <f>SUM(F65-D65)</f>
        <v>131</v>
      </c>
      <c r="F65" s="46">
        <v>1193</v>
      </c>
    </row>
    <row r="66" spans="1:9" ht="16.5" thickBot="1">
      <c r="A66" s="17" t="s">
        <v>110</v>
      </c>
      <c r="B66" s="34" t="s">
        <v>111</v>
      </c>
      <c r="C66" s="46">
        <v>494000</v>
      </c>
      <c r="D66" s="46">
        <v>208288</v>
      </c>
      <c r="E66" s="46">
        <f t="shared" si="2"/>
        <v>84348</v>
      </c>
      <c r="F66" s="46">
        <f>28999+415+8306+250975+3741+100+100</f>
        <v>292636</v>
      </c>
      <c r="I66" s="68"/>
    </row>
    <row r="67" spans="1:9" s="1" customFormat="1" ht="16.5" thickBot="1">
      <c r="A67" s="31" t="s">
        <v>144</v>
      </c>
      <c r="B67" s="19">
        <v>59</v>
      </c>
      <c r="C67" s="20">
        <f>C68</f>
        <v>60000</v>
      </c>
      <c r="D67" s="20">
        <f>D68</f>
        <v>34352</v>
      </c>
      <c r="E67" s="20">
        <f>E68</f>
        <v>6289</v>
      </c>
      <c r="F67" s="20">
        <f>F68</f>
        <v>40641</v>
      </c>
    </row>
    <row r="68" spans="1:9" ht="32.25" thickBot="1">
      <c r="A68" s="17" t="s">
        <v>145</v>
      </c>
      <c r="B68" s="34" t="s">
        <v>146</v>
      </c>
      <c r="C68" s="46">
        <v>60000</v>
      </c>
      <c r="D68" s="46">
        <v>34352</v>
      </c>
      <c r="E68" s="46">
        <f t="shared" si="2"/>
        <v>6289</v>
      </c>
      <c r="F68" s="46">
        <v>40641</v>
      </c>
    </row>
    <row r="69" spans="1:9" s="1" customFormat="1" ht="63.75" thickBot="1">
      <c r="A69" s="41" t="s">
        <v>149</v>
      </c>
      <c r="B69" s="42">
        <v>84</v>
      </c>
      <c r="C69" s="20"/>
      <c r="D69" s="20">
        <f>D70</f>
        <v>-8700</v>
      </c>
      <c r="E69" s="20">
        <f t="shared" ref="E69:F71" si="3">E70</f>
        <v>0</v>
      </c>
      <c r="F69" s="20">
        <f t="shared" si="3"/>
        <v>-8700</v>
      </c>
    </row>
    <row r="70" spans="1:9" s="1" customFormat="1" ht="79.5" thickBot="1">
      <c r="A70" s="31" t="s">
        <v>150</v>
      </c>
      <c r="B70" s="19">
        <v>85</v>
      </c>
      <c r="C70" s="20"/>
      <c r="D70" s="20">
        <f>D71</f>
        <v>-8700</v>
      </c>
      <c r="E70" s="20">
        <f t="shared" si="3"/>
        <v>0</v>
      </c>
      <c r="F70" s="20">
        <f t="shared" si="3"/>
        <v>-8700</v>
      </c>
    </row>
    <row r="71" spans="1:9" s="1" customFormat="1" ht="48" thickBot="1">
      <c r="A71" s="31" t="s">
        <v>151</v>
      </c>
      <c r="B71" s="19">
        <v>85.01</v>
      </c>
      <c r="C71" s="20"/>
      <c r="D71" s="20">
        <f>D72</f>
        <v>-8700</v>
      </c>
      <c r="E71" s="20">
        <f t="shared" si="3"/>
        <v>0</v>
      </c>
      <c r="F71" s="20">
        <f t="shared" si="3"/>
        <v>-8700</v>
      </c>
    </row>
    <row r="72" spans="1:9" ht="63.75" thickBot="1">
      <c r="A72" s="17" t="s">
        <v>152</v>
      </c>
      <c r="B72" s="34" t="s">
        <v>153</v>
      </c>
      <c r="C72" s="46"/>
      <c r="D72" s="46">
        <v>-8700</v>
      </c>
      <c r="E72" s="46">
        <f t="shared" si="2"/>
        <v>0</v>
      </c>
      <c r="F72" s="46">
        <v>-8700</v>
      </c>
    </row>
    <row r="73" spans="1:9" ht="16.5" thickBot="1">
      <c r="A73" s="31" t="s">
        <v>112</v>
      </c>
      <c r="B73" s="19" t="s">
        <v>113</v>
      </c>
      <c r="C73" s="20">
        <f>C74</f>
        <v>0</v>
      </c>
      <c r="D73" s="20">
        <f>SUM(D74)</f>
        <v>0</v>
      </c>
      <c r="E73" s="20">
        <f t="shared" si="2"/>
        <v>0</v>
      </c>
      <c r="F73" s="20">
        <f>SUM(F74)</f>
        <v>0</v>
      </c>
    </row>
    <row r="74" spans="1:9" ht="16.5" thickBot="1">
      <c r="A74" s="31" t="s">
        <v>114</v>
      </c>
      <c r="B74" s="19" t="s">
        <v>115</v>
      </c>
      <c r="C74" s="20">
        <f>C75</f>
        <v>0</v>
      </c>
      <c r="D74" s="20">
        <f>SUM(D75)</f>
        <v>0</v>
      </c>
      <c r="E74" s="20">
        <f t="shared" si="2"/>
        <v>0</v>
      </c>
      <c r="F74" s="20">
        <f>SUM(F75)</f>
        <v>0</v>
      </c>
    </row>
    <row r="75" spans="1:9" ht="16.5" thickBot="1">
      <c r="A75" s="31" t="s">
        <v>116</v>
      </c>
      <c r="B75" s="19" t="s">
        <v>117</v>
      </c>
      <c r="C75" s="20">
        <f>SUM(C76:C81)</f>
        <v>0</v>
      </c>
      <c r="D75" s="20">
        <f>SUM(D76:D81)</f>
        <v>0</v>
      </c>
      <c r="E75" s="20">
        <f t="shared" si="2"/>
        <v>0</v>
      </c>
      <c r="F75" s="20">
        <f>SUM(F76:F81)</f>
        <v>0</v>
      </c>
    </row>
    <row r="76" spans="1:9" ht="16.5" thickBot="1">
      <c r="A76" s="17" t="s">
        <v>118</v>
      </c>
      <c r="B76" s="34" t="s">
        <v>119</v>
      </c>
      <c r="C76" s="46">
        <v>0</v>
      </c>
      <c r="D76" s="46"/>
      <c r="E76" s="46">
        <f>SUM(F76-D76)</f>
        <v>0</v>
      </c>
      <c r="F76" s="46"/>
    </row>
    <row r="77" spans="1:9" ht="31.5" customHeight="1" thickBot="1">
      <c r="A77" s="17" t="s">
        <v>120</v>
      </c>
      <c r="B77" s="55" t="s">
        <v>121</v>
      </c>
      <c r="C77" s="35">
        <v>0</v>
      </c>
      <c r="D77" s="35"/>
      <c r="E77" s="35">
        <f>SUM(F77-D77)</f>
        <v>0</v>
      </c>
      <c r="F77" s="35">
        <v>0</v>
      </c>
    </row>
    <row r="78" spans="1:9" ht="15.75">
      <c r="A78" s="24" t="s">
        <v>122</v>
      </c>
      <c r="B78" s="84" t="s">
        <v>123</v>
      </c>
      <c r="C78" s="40">
        <v>0</v>
      </c>
      <c r="D78" s="86"/>
      <c r="E78" s="56"/>
      <c r="F78" s="86"/>
    </row>
    <row r="79" spans="1:9" ht="14.1" customHeight="1" thickBot="1">
      <c r="A79" s="17" t="s">
        <v>124</v>
      </c>
      <c r="B79" s="85"/>
      <c r="C79" s="57"/>
      <c r="D79" s="87"/>
      <c r="E79" s="58"/>
      <c r="F79" s="87"/>
    </row>
    <row r="80" spans="1:9" ht="21" customHeight="1" thickBot="1">
      <c r="A80" s="17" t="s">
        <v>125</v>
      </c>
      <c r="B80" s="34" t="s">
        <v>126</v>
      </c>
      <c r="C80" s="46">
        <v>0</v>
      </c>
      <c r="D80" s="46">
        <v>0</v>
      </c>
      <c r="E80" s="46">
        <f>SUM(F80-D80)</f>
        <v>0</v>
      </c>
      <c r="F80" s="46">
        <v>0</v>
      </c>
    </row>
    <row r="81" spans="1:7" ht="32.25" thickBot="1">
      <c r="A81" s="17" t="s">
        <v>127</v>
      </c>
      <c r="B81" s="34">
        <v>71.03</v>
      </c>
      <c r="C81" s="46">
        <v>0</v>
      </c>
      <c r="D81" s="46"/>
      <c r="E81" s="46"/>
      <c r="F81" s="46"/>
    </row>
    <row r="82" spans="1:7" ht="16.5" thickBot="1">
      <c r="A82" s="17"/>
      <c r="B82" s="55"/>
      <c r="C82" s="55"/>
      <c r="D82" s="35"/>
      <c r="E82" s="35"/>
      <c r="F82" s="35"/>
    </row>
    <row r="83" spans="1:7" ht="16.5" thickBot="1">
      <c r="A83" s="31" t="s">
        <v>128</v>
      </c>
      <c r="B83" s="34"/>
      <c r="C83" s="20"/>
      <c r="D83" s="20">
        <f>SUM(D13-D20)</f>
        <v>388093</v>
      </c>
      <c r="E83" s="20">
        <f>SUM(E13-E20)</f>
        <v>-179236</v>
      </c>
      <c r="F83" s="20">
        <f>SUM(F13-F20)</f>
        <v>200157</v>
      </c>
      <c r="G83" s="59"/>
    </row>
    <row r="84" spans="1:7" ht="16.5" thickBot="1">
      <c r="A84" s="17" t="s">
        <v>20</v>
      </c>
      <c r="B84" s="34"/>
      <c r="C84" s="34"/>
      <c r="D84" s="46"/>
      <c r="E84" s="46"/>
      <c r="F84" s="46"/>
    </row>
    <row r="85" spans="1:7" ht="16.5" thickBot="1">
      <c r="A85" s="17" t="s">
        <v>129</v>
      </c>
      <c r="B85" s="34"/>
      <c r="C85" s="34"/>
      <c r="D85" s="46">
        <f>SUM(D17-D23)</f>
        <v>53430</v>
      </c>
      <c r="E85" s="46">
        <f>SUM(E17-E23)</f>
        <v>-32520</v>
      </c>
      <c r="F85" s="46">
        <f>SUM(F17-F23)</f>
        <v>20910</v>
      </c>
    </row>
    <row r="86" spans="1:7" ht="16.5" thickBot="1">
      <c r="A86" s="17" t="s">
        <v>130</v>
      </c>
      <c r="B86" s="34"/>
      <c r="C86" s="34"/>
      <c r="D86" s="46">
        <f>SUM(D18-D42)</f>
        <v>360315</v>
      </c>
      <c r="E86" s="46">
        <f>SUM(E18-E42)</f>
        <v>-140427</v>
      </c>
      <c r="F86" s="46">
        <f>SUM(F18-F42)</f>
        <v>219888</v>
      </c>
    </row>
    <row r="87" spans="1:7" ht="16.5" thickBot="1">
      <c r="A87" s="17" t="s">
        <v>131</v>
      </c>
      <c r="B87" s="34"/>
      <c r="C87" s="34"/>
      <c r="D87" s="20"/>
      <c r="E87" s="20"/>
      <c r="F87" s="46"/>
    </row>
    <row r="88" spans="1:7" ht="16.5" thickBot="1">
      <c r="A88" s="17" t="s">
        <v>132</v>
      </c>
      <c r="B88" s="34"/>
      <c r="C88" s="34"/>
      <c r="D88" s="46">
        <f>SUM(D19-D73)</f>
        <v>0</v>
      </c>
      <c r="E88" s="46">
        <f>SUM(F88-D88)</f>
        <v>0</v>
      </c>
      <c r="F88" s="46">
        <f>SUM(F19-F73)</f>
        <v>0</v>
      </c>
    </row>
    <row r="89" spans="1:7" ht="15.75">
      <c r="A89" s="60"/>
    </row>
    <row r="92" spans="1:7">
      <c r="A92" s="61" t="s">
        <v>140</v>
      </c>
      <c r="E92" s="61" t="s">
        <v>134</v>
      </c>
    </row>
    <row r="94" spans="1:7">
      <c r="A94" s="1" t="s">
        <v>139</v>
      </c>
      <c r="E94" s="62" t="s">
        <v>135</v>
      </c>
    </row>
  </sheetData>
  <mergeCells count="20"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  <mergeCell ref="B78:B79"/>
    <mergeCell ref="D78:D79"/>
    <mergeCell ref="F78:F79"/>
    <mergeCell ref="B13:B14"/>
    <mergeCell ref="C13:C14"/>
    <mergeCell ref="D13:D14"/>
    <mergeCell ref="E13:E14"/>
    <mergeCell ref="F13:F14"/>
    <mergeCell ref="B20:B21"/>
    <mergeCell ref="C20:C21"/>
  </mergeCells>
  <pageMargins left="0.75" right="0.75" top="1" bottom="1" header="0.5" footer="0.5"/>
  <pageSetup paperSize="9" scale="78" orientation="portrait" r:id="rId1"/>
  <headerFooter alignWithMargins="0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13</vt:i4>
      </vt:variant>
      <vt:variant>
        <vt:lpstr>Zone denumite</vt:lpstr>
      </vt:variant>
      <vt:variant>
        <vt:i4>13</vt:i4>
      </vt:variant>
    </vt:vector>
  </HeadingPairs>
  <TitlesOfParts>
    <vt:vector size="26" baseType="lpstr">
      <vt:lpstr>CONT_EXECUTIE_IAN_2018</vt:lpstr>
      <vt:lpstr>CONT_EXECUTIE_Feb_2018</vt:lpstr>
      <vt:lpstr>CONT_EXECUTIE_Mar_2018</vt:lpstr>
      <vt:lpstr>CONT_EXECUTIE_Apr_2018</vt:lpstr>
      <vt:lpstr>CONT_EXECUTIE_Mai_2018</vt:lpstr>
      <vt:lpstr>CONT_EXECUTIE_Iunie_2018</vt:lpstr>
      <vt:lpstr>CONT_EXECUTIE_Iulie_2018</vt:lpstr>
      <vt:lpstr>CONT_EXEC_Nou_Iulie_2018 (2)</vt:lpstr>
      <vt:lpstr>CONT_EXECUTIE_August_2018</vt:lpstr>
      <vt:lpstr>CONT_EXECUTIE_Septembrie_2018</vt:lpstr>
      <vt:lpstr>CONT_EXECUTIE_Octombrie_2018</vt:lpstr>
      <vt:lpstr>CONT_EXECUTIE_Noiembrie_2018</vt:lpstr>
      <vt:lpstr>CONT_EXECUTIE_Decembrie_2018</vt:lpstr>
      <vt:lpstr>'CONT_EXEC_Nou_Iulie_2018 (2)'!Zona_de_imprimat</vt:lpstr>
      <vt:lpstr>CONT_EXECUTIE_Apr_2018!Zona_de_imprimat</vt:lpstr>
      <vt:lpstr>CONT_EXECUTIE_August_2018!Zona_de_imprimat</vt:lpstr>
      <vt:lpstr>CONT_EXECUTIE_Decembrie_2018!Zona_de_imprimat</vt:lpstr>
      <vt:lpstr>CONT_EXECUTIE_Feb_2018!Zona_de_imprimat</vt:lpstr>
      <vt:lpstr>CONT_EXECUTIE_IAN_2018!Zona_de_imprimat</vt:lpstr>
      <vt:lpstr>CONT_EXECUTIE_Iulie_2018!Zona_de_imprimat</vt:lpstr>
      <vt:lpstr>CONT_EXECUTIE_Iunie_2018!Zona_de_imprimat</vt:lpstr>
      <vt:lpstr>CONT_EXECUTIE_Mai_2018!Zona_de_imprimat</vt:lpstr>
      <vt:lpstr>CONT_EXECUTIE_Mar_2018!Zona_de_imprimat</vt:lpstr>
      <vt:lpstr>CONT_EXECUTIE_Noiembrie_2018!Zona_de_imprimat</vt:lpstr>
      <vt:lpstr>CONT_EXECUTIE_Octombrie_2018!Zona_de_imprimat</vt:lpstr>
      <vt:lpstr>CONT_EXECUTIE_Septembrie_2018!Zona_de_imprimat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 Sef</dc:creator>
  <cp:lastModifiedBy>Cosmin.Meitoiu</cp:lastModifiedBy>
  <cp:lastPrinted>2019-01-07T10:49:41Z</cp:lastPrinted>
  <dcterms:created xsi:type="dcterms:W3CDTF">2017-01-05T10:25:27Z</dcterms:created>
  <dcterms:modified xsi:type="dcterms:W3CDTF">2019-05-15T07:04:18Z</dcterms:modified>
</cp:coreProperties>
</file>